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6"/>
  </bookViews>
  <sheets>
    <sheet name="Bieu 03 nuoc" sheetId="1" r:id="rId1"/>
    <sheet name="Bieu 03btru" sheetId="2" r:id="rId2"/>
    <sheet name="Tiếng anh 1 2" sheetId="3" r:id="rId3"/>
    <sheet name="Bieu 03  lớp 3,4,5" sheetId="4" r:id="rId4"/>
    <sheet name="Bieu 03 kỹ năng sống" sheetId="5" r:id="rId5"/>
    <sheet name="BHYT học sinh" sheetId="6" r:id="rId6"/>
    <sheet name="tin học" sheetId="7" r:id="rId7"/>
  </sheets>
  <definedNames>
    <definedName name="_xlnm.Print_Titles" localSheetId="3">'Bieu 03  lớp 3,4,5'!$8:$8</definedName>
    <definedName name="_xlnm.Print_Titles" localSheetId="4">'Bieu 03 kỹ năng sống'!$8:$8</definedName>
    <definedName name="_xlnm.Print_Titles" localSheetId="0">'Bieu 03 nuoc'!$8:$8</definedName>
    <definedName name="_xlnm.Print_Titles" localSheetId="1">'Bieu 03btru'!$8:$8</definedName>
    <definedName name="_xlnm.Print_Titles" localSheetId="2">'Tiếng anh 1 2'!$8:$8</definedName>
  </definedNames>
  <calcPr fullCalcOnLoad="1"/>
</workbook>
</file>

<file path=xl/sharedStrings.xml><?xml version="1.0" encoding="utf-8"?>
<sst xmlns="http://schemas.openxmlformats.org/spreadsheetml/2006/main" count="211" uniqueCount="70">
  <si>
    <t>THÔNG BÁO</t>
  </si>
  <si>
    <t>STT</t>
  </si>
  <si>
    <t>Chỉ tiêu</t>
  </si>
  <si>
    <t>A</t>
  </si>
  <si>
    <t>I</t>
  </si>
  <si>
    <t>Tổng số thu</t>
  </si>
  <si>
    <t>B</t>
  </si>
  <si>
    <t>ĐVT: đồng</t>
  </si>
  <si>
    <t>Biểu số 3</t>
  </si>
  <si>
    <t>Quyết toán thu</t>
  </si>
  <si>
    <t>Số liệu báo cáo 
quyết toán</t>
  </si>
  <si>
    <t>Số liệu quyết toán 
được duyệt</t>
  </si>
  <si>
    <t>Thủ trưởng đơn vị</t>
  </si>
  <si>
    <t>Lại Thị Thanh Linh</t>
  </si>
  <si>
    <t xml:space="preserve">Kế toán </t>
  </si>
  <si>
    <t xml:space="preserve">Quyết toán chi </t>
  </si>
  <si>
    <t xml:space="preserve">C </t>
  </si>
  <si>
    <t>Dư đầu kỳ</t>
  </si>
  <si>
    <t>Số dư chuyển kỳ sau</t>
  </si>
  <si>
    <t>Số còn chưa chi chuyển kỳ sau</t>
  </si>
  <si>
    <t>Thu học phí</t>
  </si>
  <si>
    <t>Dư kỳ trước</t>
  </si>
  <si>
    <t>Trần Thị Nên</t>
  </si>
  <si>
    <t>Phòng Giáo Dục Và Đào Tạo Uông Bí</t>
  </si>
  <si>
    <t>Trường Tiểu Học Lê Lợi</t>
  </si>
  <si>
    <t>Chương 622</t>
  </si>
  <si>
    <t>pv</t>
  </si>
  <si>
    <t>ăn HS</t>
  </si>
  <si>
    <t>Chi tiền ăn học sinh</t>
  </si>
  <si>
    <t>Chi trả tiền cắt cơm cho học sinh</t>
  </si>
  <si>
    <t>Chi trả tiền ăn GV</t>
  </si>
  <si>
    <t xml:space="preserve"> - Tiền dụng cụ tiêu hao( giấy vệ sinh, DC vệ sinh…)</t>
  </si>
  <si>
    <t xml:space="preserve"> - Chi lương Quàn lý chỉ đạo, trông trưa </t>
  </si>
  <si>
    <t>Chi trả nhà đầu tư phòng máy</t>
  </si>
  <si>
    <t>Tổng thu</t>
  </si>
  <si>
    <t>Chi nộp tiền điện</t>
  </si>
  <si>
    <t>Chi tiền điện</t>
  </si>
  <si>
    <t>Chi lại tiền HS</t>
  </si>
  <si>
    <t>- Thanh Toán tiền nước</t>
  </si>
  <si>
    <t>- Thanh Toán tiền điện</t>
  </si>
  <si>
    <t>Thu tiền BHYT</t>
  </si>
  <si>
    <t xml:space="preserve">Chi nộp BHYT học sinh </t>
  </si>
  <si>
    <t>CÔNG KHAI QUYẾT TOÁN THU - CHI QUỸ NƯỚC UỐNG
TỪ THÁNG 01/ 9/2021  ĐẾN 31/12/2021</t>
  </si>
  <si>
    <t>Năm học 2021-2022</t>
  </si>
  <si>
    <t>Chi mua nước uống T9,10,11,12/2021</t>
  </si>
  <si>
    <t>Chi tiền công vận chuyển T9,10,11,12/2021</t>
  </si>
  <si>
    <t>Thu tiền ăn, phụ phí tháng 9</t>
  </si>
  <si>
    <t>Thu tiền ăn, phụ phí tháng 10</t>
  </si>
  <si>
    <t>Thu tiền ăn, phụ phí tháng 12</t>
  </si>
  <si>
    <t>Thu tiền ăn, phụ phí tháng 11</t>
  </si>
  <si>
    <t>Thu tiền thuê tài sản năm học 2021-2022</t>
  </si>
  <si>
    <t>- Chi trả tiền thuê tài sản cho học sinh khối 5</t>
  </si>
  <si>
    <t>- Chi trả tiền phụ phí cho HS nghỉ học covid</t>
  </si>
  <si>
    <t>Trả tiền học phí từ T9-T12/2021</t>
  </si>
  <si>
    <t>Chi trả tiền thu GVCN, QL,KT,TQ  từ T9-T12/2021</t>
  </si>
  <si>
    <t>Chi mua đồ quét vệ sinh phòng tiếng anh T9-T12/2021</t>
  </si>
  <si>
    <t>CÔNG KHAI QUYẾT TOÁN THU - CHI TIẾNG ANH LỚP 1,2
TỪ THÁNG 01/09/2021 ĐẾN 31/12/2021</t>
  </si>
  <si>
    <t>CÔNG KHAI QUYẾT TOÁN THU - CHI TIẾNG ANH LỚP 3,4,5
TỪ THÁNG  01/09/2021  ĐẾN 31/12/2021</t>
  </si>
  <si>
    <t>Trả lại tiền HS do nghỉ dịch covid</t>
  </si>
  <si>
    <t>CÔNG KHAI QUYẾT TOÁN THU - CHI QUỸ TIN HỌC
TỪ THÁNG  01/09/2021  ĐẾN 31/12/2021</t>
  </si>
  <si>
    <t>Chi thanh toán lương giáo viên tin học ,BGH,KT,TQ từ T9-T12</t>
  </si>
  <si>
    <t>Trả tiền cho HS nghỉ dịch</t>
  </si>
  <si>
    <t>CÔNG KHAI QUYẾT TOÁN THU - CHI QUỸ KỸ NĂNG SỐNG
TỪ THÁNG  01/09/2021  ĐẾN 31/12/2021</t>
  </si>
  <si>
    <t>Chi thanh toán lương giáo viên, BGH,KT, TQ, T9-T12/2021</t>
  </si>
  <si>
    <t>Chi trả nộp học phí tháng 9-12/2021</t>
  </si>
  <si>
    <t>Chi mua đồ quét vệ sinh phòng KNS từ T9-T12/2021</t>
  </si>
  <si>
    <t>CÔNG KHAI QUYẾT TOÁN THU - CHI BHYT HỌC SINH
TỪ THÁNG  01/09/2021  ĐẾN 31/12/2021</t>
  </si>
  <si>
    <t>Chi trả lại tiền bán trú tháng 9,10 cho HS</t>
  </si>
  <si>
    <t>CÔNG KHAI QUYẾT TOÁN THU - CHI QUỸ BÁN TRÚ
TỪ THÁNG  01/09/2021  ĐẾN 05/01/2022</t>
  </si>
  <si>
    <t>Ngày 05 tháng  01 năm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</si>
</sst>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_(* #,##0.000_);_(* \(#,##0.000\);_(* &quot;-&quot;??_);_(@_)"/>
    <numFmt numFmtId="185" formatCode="_(* #,##0.0000_);_(* \(#,##0.0000\);_(* &quot;-&quot;??_);_(@_)"/>
  </numFmts>
  <fonts count="45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.VnArial"/>
      <family val="2"/>
    </font>
    <font>
      <sz val="10"/>
      <name val=".VnArial"/>
      <family val="2"/>
    </font>
    <font>
      <sz val="9"/>
      <name val="Times New Roman"/>
      <family val="1"/>
    </font>
    <font>
      <b/>
      <sz val="10"/>
      <name val=".Vn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181" fontId="0" fillId="0" borderId="10" xfId="42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181" fontId="0" fillId="0" borderId="10" xfId="42" applyNumberFormat="1" applyBorder="1" applyAlignment="1">
      <alignment/>
    </xf>
    <xf numFmtId="181" fontId="2" fillId="0" borderId="10" xfId="42" applyNumberFormat="1" applyFont="1" applyBorder="1" applyAlignment="1">
      <alignment/>
    </xf>
    <xf numFmtId="181" fontId="2" fillId="0" borderId="10" xfId="42" applyNumberFormat="1" applyFont="1" applyBorder="1" applyAlignment="1">
      <alignment horizontal="center"/>
    </xf>
    <xf numFmtId="18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1" fontId="6" fillId="0" borderId="10" xfId="42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181" fontId="2" fillId="0" borderId="0" xfId="42" applyNumberFormat="1" applyFont="1" applyAlignment="1">
      <alignment/>
    </xf>
    <xf numFmtId="181" fontId="2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1" fontId="8" fillId="0" borderId="11" xfId="42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181" fontId="6" fillId="0" borderId="16" xfId="42" applyNumberFormat="1" applyFont="1" applyBorder="1" applyAlignment="1">
      <alignment/>
    </xf>
    <xf numFmtId="181" fontId="2" fillId="0" borderId="14" xfId="42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81" fontId="10" fillId="0" borderId="16" xfId="42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42" applyNumberFormat="1" applyFont="1" applyAlignment="1">
      <alignment/>
    </xf>
    <xf numFmtId="181" fontId="0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181" fontId="0" fillId="0" borderId="0" xfId="42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left" vertical="center" wrapText="1"/>
    </xf>
    <xf numFmtId="181" fontId="6" fillId="0" borderId="10" xfId="42" applyNumberFormat="1" applyFont="1" applyBorder="1" applyAlignment="1">
      <alignment horizontal="left"/>
    </xf>
    <xf numFmtId="0" fontId="7" fillId="0" borderId="16" xfId="0" applyFont="1" applyBorder="1" applyAlignment="1" quotePrefix="1">
      <alignment horizontal="left" vertical="center" wrapText="1"/>
    </xf>
    <xf numFmtId="181" fontId="6" fillId="0" borderId="16" xfId="42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1" sqref="C21:D21"/>
    </sheetView>
  </sheetViews>
  <sheetFormatPr defaultColWidth="9.140625" defaultRowHeight="15"/>
  <cols>
    <col min="1" max="1" width="6.421875" style="0" customWidth="1"/>
    <col min="2" max="2" width="34.421875" style="9" customWidth="1"/>
    <col min="3" max="3" width="22.57421875" style="0" customWidth="1"/>
    <col min="4" max="4" width="33.140625" style="0" customWidth="1"/>
    <col min="6" max="6" width="16.28125" style="0" bestFit="1" customWidth="1"/>
  </cols>
  <sheetData>
    <row r="1" ht="15">
      <c r="A1" s="1" t="s">
        <v>23</v>
      </c>
    </row>
    <row r="2" spans="1:4" ht="15">
      <c r="A2" s="1" t="s">
        <v>24</v>
      </c>
      <c r="D2" t="s">
        <v>8</v>
      </c>
    </row>
    <row r="3" ht="15">
      <c r="A3" s="1" t="s">
        <v>25</v>
      </c>
    </row>
    <row r="4" spans="1:4" ht="18.75">
      <c r="A4" s="73" t="s">
        <v>0</v>
      </c>
      <c r="B4" s="73"/>
      <c r="C4" s="73"/>
      <c r="D4" s="73"/>
    </row>
    <row r="5" spans="1:4" ht="37.5" customHeight="1">
      <c r="A5" s="74" t="s">
        <v>42</v>
      </c>
      <c r="B5" s="75"/>
      <c r="C5" s="75"/>
      <c r="D5" s="75"/>
    </row>
    <row r="6" spans="1:4" ht="15" customHeight="1">
      <c r="A6" s="75" t="s">
        <v>43</v>
      </c>
      <c r="B6" s="75"/>
      <c r="C6" s="75"/>
      <c r="D6" s="75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36.75" customHeight="1">
      <c r="A9" s="28"/>
      <c r="B9" s="46" t="s">
        <v>17</v>
      </c>
      <c r="C9" s="16">
        <v>0</v>
      </c>
      <c r="D9" s="29"/>
    </row>
    <row r="10" spans="1:4" s="1" customFormat="1" ht="36.75" customHeight="1">
      <c r="A10" s="3" t="s">
        <v>3</v>
      </c>
      <c r="B10" s="27" t="s">
        <v>9</v>
      </c>
      <c r="C10" s="16">
        <f>C11</f>
        <v>50275000</v>
      </c>
      <c r="D10" s="4"/>
    </row>
    <row r="11" spans="1:4" s="1" customFormat="1" ht="36.75" customHeight="1">
      <c r="A11" s="3" t="s">
        <v>4</v>
      </c>
      <c r="B11" s="11" t="s">
        <v>5</v>
      </c>
      <c r="C11" s="16">
        <f>SUM(C12:C12)</f>
        <v>50275000</v>
      </c>
      <c r="D11" s="4"/>
    </row>
    <row r="12" spans="1:6" ht="36.75" customHeight="1">
      <c r="A12" s="5">
        <v>1</v>
      </c>
      <c r="B12" s="12"/>
      <c r="C12" s="23">
        <v>50275000</v>
      </c>
      <c r="D12" s="6"/>
      <c r="F12" s="26">
        <f>53880/40</f>
        <v>1347</v>
      </c>
    </row>
    <row r="13" spans="1:4" s="2" customFormat="1" ht="36.75" customHeight="1">
      <c r="A13" s="3" t="s">
        <v>6</v>
      </c>
      <c r="B13" s="10" t="s">
        <v>15</v>
      </c>
      <c r="C13" s="25">
        <f>+C15+C14+C16</f>
        <v>50200000</v>
      </c>
      <c r="D13" s="3"/>
    </row>
    <row r="14" spans="1:4" ht="36.75" customHeight="1">
      <c r="A14" s="5">
        <v>2</v>
      </c>
      <c r="B14" s="32" t="s">
        <v>44</v>
      </c>
      <c r="C14" s="23">
        <v>41000000</v>
      </c>
      <c r="D14" s="6"/>
    </row>
    <row r="15" spans="1:4" ht="36.75" customHeight="1">
      <c r="A15" s="5">
        <v>3</v>
      </c>
      <c r="B15" s="32" t="s">
        <v>45</v>
      </c>
      <c r="C15" s="23">
        <f>4500000*2</f>
        <v>9000000</v>
      </c>
      <c r="D15" s="6"/>
    </row>
    <row r="16" spans="1:4" ht="36.75" customHeight="1">
      <c r="A16" s="5">
        <v>4</v>
      </c>
      <c r="B16" s="22" t="s">
        <v>37</v>
      </c>
      <c r="C16" s="23">
        <v>200000</v>
      </c>
      <c r="D16" s="6"/>
    </row>
    <row r="17" spans="1:4" s="1" customFormat="1" ht="36.75" customHeight="1">
      <c r="A17" s="3" t="s">
        <v>16</v>
      </c>
      <c r="B17" s="11" t="s">
        <v>18</v>
      </c>
      <c r="C17" s="24">
        <f>C9+C11-C13</f>
        <v>75000</v>
      </c>
      <c r="D17" s="4"/>
    </row>
    <row r="18" spans="1:4" ht="36.75" customHeight="1">
      <c r="A18" s="7"/>
      <c r="B18" s="13"/>
      <c r="C18" s="8"/>
      <c r="D18" s="8"/>
    </row>
    <row r="19" ht="9" customHeight="1"/>
    <row r="20" spans="3:4" ht="15">
      <c r="C20" s="76" t="s">
        <v>69</v>
      </c>
      <c r="D20" s="76"/>
    </row>
    <row r="21" spans="2:4" ht="15">
      <c r="B21" s="21" t="s">
        <v>14</v>
      </c>
      <c r="C21" s="75" t="s">
        <v>12</v>
      </c>
      <c r="D21" s="75"/>
    </row>
    <row r="22" ht="15">
      <c r="B22" s="21"/>
    </row>
    <row r="23" ht="27.75" customHeight="1">
      <c r="B23" s="21"/>
    </row>
    <row r="24" ht="15">
      <c r="B24" s="21"/>
    </row>
    <row r="25" spans="2:4" s="19" customFormat="1" ht="15.75">
      <c r="B25" s="20" t="s">
        <v>22</v>
      </c>
      <c r="C25" s="72" t="s">
        <v>13</v>
      </c>
      <c r="D25" s="72"/>
    </row>
  </sheetData>
  <sheetProtection/>
  <mergeCells count="6">
    <mergeCell ref="C25:D25"/>
    <mergeCell ref="A4:D4"/>
    <mergeCell ref="A5:D5"/>
    <mergeCell ref="A6:D6"/>
    <mergeCell ref="C21:D21"/>
    <mergeCell ref="C20:D20"/>
  </mergeCells>
  <printOptions/>
  <pageMargins left="0.61" right="0.19" top="0.33" bottom="0.51" header="0.36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A9" sqref="A9:IV28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0.8515625" style="0" customWidth="1"/>
    <col min="6" max="6" width="9.00390625" style="0" customWidth="1"/>
    <col min="7" max="7" width="7.8515625" style="0" customWidth="1"/>
    <col min="8" max="8" width="18.28125" style="0" customWidth="1"/>
    <col min="11" max="11" width="15.7109375" style="0" bestFit="1" customWidth="1"/>
    <col min="12" max="12" width="26.421875" style="0" customWidth="1"/>
  </cols>
  <sheetData>
    <row r="1" ht="15">
      <c r="A1" s="1" t="s">
        <v>23</v>
      </c>
    </row>
    <row r="2" spans="1:4" ht="15">
      <c r="A2" s="1" t="s">
        <v>24</v>
      </c>
      <c r="D2" t="s">
        <v>8</v>
      </c>
    </row>
    <row r="3" ht="15">
      <c r="A3" s="1" t="s">
        <v>25</v>
      </c>
    </row>
    <row r="4" spans="1:4" ht="18.75">
      <c r="A4" s="73" t="s">
        <v>0</v>
      </c>
      <c r="B4" s="73"/>
      <c r="C4" s="73"/>
      <c r="D4" s="73"/>
    </row>
    <row r="5" spans="1:4" ht="39" customHeight="1">
      <c r="A5" s="74" t="s">
        <v>68</v>
      </c>
      <c r="B5" s="75"/>
      <c r="C5" s="75"/>
      <c r="D5" s="75"/>
    </row>
    <row r="6" spans="1:4" ht="15" customHeight="1">
      <c r="A6" s="75" t="str">
        <f>'Bieu 03 nuoc'!A6:D6</f>
        <v>Năm học 2021-2022</v>
      </c>
      <c r="B6" s="75"/>
      <c r="C6" s="75"/>
      <c r="D6" s="75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27.75" customHeight="1">
      <c r="A9" s="35"/>
      <c r="B9" s="47" t="s">
        <v>17</v>
      </c>
      <c r="C9" s="61">
        <v>0</v>
      </c>
      <c r="D9" s="36"/>
    </row>
    <row r="10" spans="1:4" s="1" customFormat="1" ht="27.75" customHeight="1">
      <c r="A10" s="3" t="s">
        <v>3</v>
      </c>
      <c r="B10" s="27" t="s">
        <v>9</v>
      </c>
      <c r="C10" s="16">
        <f>C11</f>
        <v>2162266200</v>
      </c>
      <c r="D10" s="4"/>
    </row>
    <row r="11" spans="1:4" s="1" customFormat="1" ht="27.75" customHeight="1">
      <c r="A11" s="3" t="s">
        <v>4</v>
      </c>
      <c r="B11" s="11" t="s">
        <v>5</v>
      </c>
      <c r="C11" s="16">
        <f>SUM(C12:C16)</f>
        <v>2162266200</v>
      </c>
      <c r="D11" s="4"/>
    </row>
    <row r="12" spans="1:12" s="1" customFormat="1" ht="27.75" customHeight="1">
      <c r="A12" s="3"/>
      <c r="B12" s="41" t="s">
        <v>46</v>
      </c>
      <c r="C12" s="42">
        <f>583000000+11440000</f>
        <v>594440000</v>
      </c>
      <c r="D12" s="4"/>
      <c r="F12" s="1" t="s">
        <v>27</v>
      </c>
      <c r="G12" s="2">
        <v>1</v>
      </c>
      <c r="H12" s="67">
        <f>362400000+82880000-13660000</f>
        <v>431620000</v>
      </c>
      <c r="I12" s="65" t="s">
        <v>26</v>
      </c>
      <c r="J12" s="66"/>
      <c r="K12" s="67">
        <f>90600000+21238000</f>
        <v>111838000</v>
      </c>
      <c r="L12" s="43">
        <f>H12+K12</f>
        <v>543458000</v>
      </c>
    </row>
    <row r="13" spans="1:12" s="1" customFormat="1" ht="27.75" customHeight="1">
      <c r="A13" s="3"/>
      <c r="B13" s="41" t="s">
        <v>47</v>
      </c>
      <c r="C13" s="42">
        <f>604970000+13440000</f>
        <v>618410000</v>
      </c>
      <c r="D13" s="4"/>
      <c r="G13" s="2"/>
      <c r="H13" s="48"/>
      <c r="J13" s="2"/>
      <c r="K13" s="48"/>
      <c r="L13" s="43">
        <f aca="true" t="shared" si="0" ref="L13:L19">H13+K13</f>
        <v>0</v>
      </c>
    </row>
    <row r="14" spans="1:12" s="1" customFormat="1" ht="27.75" customHeight="1">
      <c r="A14" s="3"/>
      <c r="B14" s="41" t="s">
        <v>49</v>
      </c>
      <c r="C14" s="42">
        <f>425637500+10440000</f>
        <v>436077500</v>
      </c>
      <c r="D14" s="4"/>
      <c r="G14" s="66">
        <v>3</v>
      </c>
      <c r="H14" s="67">
        <f>403420000+95680000-80480000+260000</f>
        <v>418880000</v>
      </c>
      <c r="I14" s="65"/>
      <c r="J14" s="66"/>
      <c r="K14" s="67">
        <f>87700000+20746000</f>
        <v>108446000</v>
      </c>
      <c r="L14" s="43">
        <f t="shared" si="0"/>
        <v>527326000</v>
      </c>
    </row>
    <row r="15" spans="1:12" s="1" customFormat="1" ht="27.75" customHeight="1">
      <c r="A15" s="3"/>
      <c r="B15" s="41" t="s">
        <v>48</v>
      </c>
      <c r="C15" s="42">
        <f>501338700</f>
        <v>501338700</v>
      </c>
      <c r="D15" s="4"/>
      <c r="G15" s="66"/>
      <c r="H15" s="67"/>
      <c r="I15" s="65"/>
      <c r="J15" s="66"/>
      <c r="K15" s="67"/>
      <c r="L15" s="43">
        <f t="shared" si="0"/>
        <v>0</v>
      </c>
    </row>
    <row r="16" spans="1:12" s="1" customFormat="1" ht="27.75" customHeight="1">
      <c r="A16" s="3"/>
      <c r="B16" s="41" t="s">
        <v>50</v>
      </c>
      <c r="C16" s="42">
        <v>12000000</v>
      </c>
      <c r="D16" s="4"/>
      <c r="G16" s="66"/>
      <c r="H16" s="67"/>
      <c r="I16" s="65"/>
      <c r="J16" s="66"/>
      <c r="K16" s="67"/>
      <c r="L16" s="43"/>
    </row>
    <row r="17" spans="1:12" s="2" customFormat="1" ht="27.75" customHeight="1">
      <c r="A17" s="3" t="s">
        <v>6</v>
      </c>
      <c r="B17" s="27" t="s">
        <v>15</v>
      </c>
      <c r="C17" s="25">
        <f>SUM(C18:C27)</f>
        <v>2120381261</v>
      </c>
      <c r="D17" s="3"/>
      <c r="G17" s="66">
        <v>4</v>
      </c>
      <c r="H17" s="68">
        <f>354400000+83000000-10680000</f>
        <v>426720000</v>
      </c>
      <c r="I17" s="66"/>
      <c r="J17" s="66"/>
      <c r="K17" s="68">
        <f>88600000+21238000</f>
        <v>109838000</v>
      </c>
      <c r="L17" s="43">
        <f t="shared" si="0"/>
        <v>536558000</v>
      </c>
    </row>
    <row r="18" spans="1:12" s="31" customFormat="1" ht="27.75" customHeight="1">
      <c r="A18" s="78">
        <v>1</v>
      </c>
      <c r="B18" s="37" t="s">
        <v>28</v>
      </c>
      <c r="C18" s="34">
        <f>431920000+478360000+325320000+381900000</f>
        <v>1617500000</v>
      </c>
      <c r="D18" s="30"/>
      <c r="G18" s="2"/>
      <c r="H18" s="49"/>
      <c r="J18" s="2"/>
      <c r="K18" s="49"/>
      <c r="L18" s="43">
        <f t="shared" si="0"/>
        <v>0</v>
      </c>
    </row>
    <row r="19" spans="1:12" s="31" customFormat="1" ht="27.75" customHeight="1">
      <c r="A19" s="78">
        <v>2</v>
      </c>
      <c r="B19" s="37" t="s">
        <v>29</v>
      </c>
      <c r="C19" s="34">
        <v>2260000</v>
      </c>
      <c r="D19" s="30"/>
      <c r="G19" s="66">
        <v>5</v>
      </c>
      <c r="H19" s="67">
        <f>316440000+77820000-25340000</f>
        <v>368920000</v>
      </c>
      <c r="I19" s="65"/>
      <c r="J19" s="66"/>
      <c r="K19" s="67">
        <f>87900000+21402000</f>
        <v>109302000</v>
      </c>
      <c r="L19" s="43">
        <f t="shared" si="0"/>
        <v>478222000</v>
      </c>
    </row>
    <row r="20" spans="1:12" s="31" customFormat="1" ht="27.75" customHeight="1">
      <c r="A20" s="78">
        <v>3</v>
      </c>
      <c r="B20" s="37" t="s">
        <v>67</v>
      </c>
      <c r="C20" s="34">
        <v>53755000</v>
      </c>
      <c r="D20" s="30"/>
      <c r="G20" s="66"/>
      <c r="H20" s="67"/>
      <c r="I20" s="65"/>
      <c r="J20" s="66"/>
      <c r="K20" s="67"/>
      <c r="L20" s="43"/>
    </row>
    <row r="21" spans="1:11" s="31" customFormat="1" ht="27.75" customHeight="1">
      <c r="A21" s="78">
        <v>4</v>
      </c>
      <c r="B21" s="37" t="s">
        <v>30</v>
      </c>
      <c r="C21" s="34">
        <f>11440000+13440000+10440000</f>
        <v>35320000</v>
      </c>
      <c r="D21" s="30"/>
      <c r="G21" s="1"/>
      <c r="H21" s="49">
        <f>SUM(H12:H19)</f>
        <v>1646140000</v>
      </c>
      <c r="J21" s="2"/>
      <c r="K21" s="49">
        <f>SUM(K12:K19)</f>
        <v>439424000</v>
      </c>
    </row>
    <row r="22" spans="1:11" ht="27.75" customHeight="1">
      <c r="A22" s="79">
        <v>5</v>
      </c>
      <c r="B22" s="37" t="s">
        <v>32</v>
      </c>
      <c r="C22" s="34">
        <f>106254400+105981400+74942400+94152001</f>
        <v>381330201</v>
      </c>
      <c r="D22" s="6"/>
      <c r="F22" s="65"/>
      <c r="G22" s="69">
        <v>1</v>
      </c>
      <c r="H22" s="67">
        <v>11520000</v>
      </c>
      <c r="J22" s="65">
        <v>10</v>
      </c>
      <c r="K22" s="70">
        <v>8340000</v>
      </c>
    </row>
    <row r="23" spans="1:11" ht="27.75" customHeight="1">
      <c r="A23" s="79">
        <v>6</v>
      </c>
      <c r="B23" s="80" t="s">
        <v>38</v>
      </c>
      <c r="C23" s="34"/>
      <c r="D23" s="6"/>
      <c r="F23" s="65"/>
      <c r="G23" s="69">
        <v>3</v>
      </c>
      <c r="H23" s="67">
        <v>15840000</v>
      </c>
      <c r="J23" s="65">
        <v>11</v>
      </c>
      <c r="K23" s="70">
        <v>12140000</v>
      </c>
    </row>
    <row r="24" spans="1:8" ht="27.75" customHeight="1">
      <c r="A24" s="79">
        <v>7</v>
      </c>
      <c r="B24" s="80" t="s">
        <v>39</v>
      </c>
      <c r="C24" s="34">
        <v>5901780</v>
      </c>
      <c r="D24" s="6"/>
      <c r="F24" s="65"/>
      <c r="G24" s="69">
        <v>4</v>
      </c>
      <c r="H24" s="67">
        <v>13480000</v>
      </c>
    </row>
    <row r="25" spans="1:11" ht="27.75" customHeight="1">
      <c r="A25" s="79">
        <v>8</v>
      </c>
      <c r="B25" s="37" t="s">
        <v>31</v>
      </c>
      <c r="C25" s="81">
        <v>10859280</v>
      </c>
      <c r="D25" s="6"/>
      <c r="F25" s="26"/>
      <c r="G25" s="69">
        <v>5</v>
      </c>
      <c r="H25" s="43">
        <v>2820000</v>
      </c>
      <c r="K25" s="48">
        <f>SUM(K22:K24)</f>
        <v>20480000</v>
      </c>
    </row>
    <row r="26" spans="1:8" ht="27.75" customHeight="1">
      <c r="A26" s="62">
        <v>9</v>
      </c>
      <c r="B26" s="82" t="s">
        <v>51</v>
      </c>
      <c r="C26" s="83">
        <v>12000000</v>
      </c>
      <c r="D26" s="58"/>
      <c r="F26" s="26"/>
      <c r="H26" s="43">
        <f>SUM(H22:H25)</f>
        <v>43660000</v>
      </c>
    </row>
    <row r="27" spans="1:8" ht="27.75" customHeight="1">
      <c r="A27" s="62">
        <v>10</v>
      </c>
      <c r="B27" s="82" t="s">
        <v>52</v>
      </c>
      <c r="C27" s="83">
        <v>1455000</v>
      </c>
      <c r="D27" s="58"/>
      <c r="F27" s="26"/>
      <c r="H27" s="43"/>
    </row>
    <row r="28" spans="1:8" s="1" customFormat="1" ht="27.75" customHeight="1">
      <c r="A28" s="50" t="s">
        <v>16</v>
      </c>
      <c r="B28" s="50" t="s">
        <v>19</v>
      </c>
      <c r="C28" s="51">
        <f>C11-C17</f>
        <v>41884939</v>
      </c>
      <c r="D28" s="52"/>
      <c r="H28" s="43"/>
    </row>
    <row r="29" ht="15.75" customHeight="1">
      <c r="H29" s="43"/>
    </row>
    <row r="30" spans="3:8" ht="15">
      <c r="C30" s="76" t="str">
        <f>'Bieu 03 nuoc'!C20:D20</f>
        <v>Ngày 05 tháng  01 năm 2022</v>
      </c>
      <c r="D30" s="76"/>
      <c r="H30" s="26"/>
    </row>
    <row r="31" spans="2:4" ht="15">
      <c r="B31" s="21" t="s">
        <v>14</v>
      </c>
      <c r="C31" s="75" t="s">
        <v>12</v>
      </c>
      <c r="D31" s="75"/>
    </row>
    <row r="32" ht="15">
      <c r="B32" s="21"/>
    </row>
    <row r="33" ht="27.75" customHeight="1">
      <c r="B33" s="21"/>
    </row>
    <row r="34" ht="15">
      <c r="B34" s="21"/>
    </row>
    <row r="35" spans="2:4" s="19" customFormat="1" ht="15.75">
      <c r="B35" s="45" t="s">
        <v>22</v>
      </c>
      <c r="C35" s="77" t="s">
        <v>13</v>
      </c>
      <c r="D35" s="77"/>
    </row>
    <row r="36" spans="2:4" ht="15">
      <c r="B36" s="71"/>
      <c r="C36" s="65"/>
      <c r="D36" s="65"/>
    </row>
  </sheetData>
  <sheetProtection/>
  <mergeCells count="6">
    <mergeCell ref="C35:D35"/>
    <mergeCell ref="A4:D4"/>
    <mergeCell ref="A5:D5"/>
    <mergeCell ref="A6:D6"/>
    <mergeCell ref="C31:D31"/>
    <mergeCell ref="C30:D30"/>
  </mergeCells>
  <printOptions/>
  <pageMargins left="0.95" right="0.19" top="0.19" bottom="0.36" header="0.16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4" sqref="B14:B17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9.00390625" style="0" customWidth="1"/>
    <col min="6" max="6" width="16.28125" style="0" bestFit="1" customWidth="1"/>
  </cols>
  <sheetData>
    <row r="1" ht="15">
      <c r="A1" s="1" t="s">
        <v>23</v>
      </c>
    </row>
    <row r="2" spans="1:4" ht="15">
      <c r="A2" s="1" t="s">
        <v>24</v>
      </c>
      <c r="D2" t="s">
        <v>8</v>
      </c>
    </row>
    <row r="3" ht="15">
      <c r="A3" s="1" t="s">
        <v>25</v>
      </c>
    </row>
    <row r="4" spans="1:4" ht="18.75">
      <c r="A4" s="73" t="s">
        <v>0</v>
      </c>
      <c r="B4" s="73"/>
      <c r="C4" s="73"/>
      <c r="D4" s="73"/>
    </row>
    <row r="5" spans="1:4" ht="35.25" customHeight="1">
      <c r="A5" s="74" t="s">
        <v>56</v>
      </c>
      <c r="B5" s="75"/>
      <c r="C5" s="75"/>
      <c r="D5" s="75"/>
    </row>
    <row r="6" spans="1:4" ht="15" customHeight="1">
      <c r="A6" s="75" t="str">
        <f>'Bieu 03 nuoc'!A6:D6</f>
        <v>Năm học 2021-2022</v>
      </c>
      <c r="B6" s="75"/>
      <c r="C6" s="75"/>
      <c r="D6" s="75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17</v>
      </c>
      <c r="C9" s="61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120750000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120750000</v>
      </c>
      <c r="D11" s="4"/>
    </row>
    <row r="12" spans="1:6" ht="30" customHeight="1">
      <c r="A12" s="5"/>
      <c r="B12" s="12" t="s">
        <v>20</v>
      </c>
      <c r="C12" s="23">
        <f>64365000+56385000</f>
        <v>120750000</v>
      </c>
      <c r="D12" s="6"/>
      <c r="F12" s="26"/>
    </row>
    <row r="13" spans="1:4" s="2" customFormat="1" ht="30" customHeight="1">
      <c r="A13" s="3" t="s">
        <v>6</v>
      </c>
      <c r="B13" s="27" t="s">
        <v>15</v>
      </c>
      <c r="C13" s="25">
        <f>SUM(C14:C19)</f>
        <v>118747706</v>
      </c>
      <c r="D13" s="3"/>
    </row>
    <row r="14" spans="1:4" ht="30" customHeight="1">
      <c r="A14" s="5">
        <v>1</v>
      </c>
      <c r="B14" s="37" t="s">
        <v>53</v>
      </c>
      <c r="C14" s="34">
        <f>45055500+39469500</f>
        <v>84525000</v>
      </c>
      <c r="D14" s="6"/>
    </row>
    <row r="15" spans="1:4" ht="30" customHeight="1">
      <c r="A15" s="5">
        <v>2</v>
      </c>
      <c r="B15" s="55" t="s">
        <v>54</v>
      </c>
      <c r="C15" s="34">
        <f>8352000*3+6264000</f>
        <v>31320000</v>
      </c>
      <c r="D15" s="6"/>
    </row>
    <row r="16" spans="1:4" ht="30" customHeight="1">
      <c r="A16" s="5">
        <v>3</v>
      </c>
      <c r="B16" s="33" t="s">
        <v>55</v>
      </c>
      <c r="C16" s="34">
        <f>758332+776000+592374+776000</f>
        <v>2902706</v>
      </c>
      <c r="D16" s="6"/>
    </row>
    <row r="17" spans="1:4" ht="30" customHeight="1">
      <c r="A17" s="5">
        <v>4</v>
      </c>
      <c r="B17" s="33" t="s">
        <v>35</v>
      </c>
      <c r="C17" s="34"/>
      <c r="D17" s="6"/>
    </row>
    <row r="18" spans="1:4" ht="30" customHeight="1">
      <c r="A18" s="5"/>
      <c r="B18" s="33"/>
      <c r="C18" s="34"/>
      <c r="D18" s="6"/>
    </row>
    <row r="19" spans="1:4" ht="30" customHeight="1">
      <c r="A19" s="57"/>
      <c r="B19" s="59"/>
      <c r="C19" s="60"/>
      <c r="D19" s="58"/>
    </row>
    <row r="20" spans="1:4" s="1" customFormat="1" ht="30" customHeight="1">
      <c r="A20" s="50" t="s">
        <v>16</v>
      </c>
      <c r="B20" s="50" t="s">
        <v>19</v>
      </c>
      <c r="C20" s="53">
        <f>C9+C10-C13</f>
        <v>2002294</v>
      </c>
      <c r="D20" s="52"/>
    </row>
    <row r="21" ht="9" customHeight="1"/>
    <row r="22" spans="3:4" ht="15">
      <c r="C22" s="76" t="str">
        <f>'Bieu 03btru'!C30:D30</f>
        <v>Ngày 05 tháng  01 năm 2022</v>
      </c>
      <c r="D22" s="76"/>
    </row>
    <row r="23" spans="2:4" ht="15">
      <c r="B23" s="21" t="s">
        <v>14</v>
      </c>
      <c r="C23" s="75" t="s">
        <v>12</v>
      </c>
      <c r="D23" s="75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45" t="s">
        <v>22</v>
      </c>
      <c r="C27" s="77" t="s">
        <v>13</v>
      </c>
      <c r="D27" s="77"/>
    </row>
  </sheetData>
  <sheetProtection/>
  <mergeCells count="6">
    <mergeCell ref="C27:D27"/>
    <mergeCell ref="A4:D4"/>
    <mergeCell ref="A5:D5"/>
    <mergeCell ref="A6:D6"/>
    <mergeCell ref="C23:D23"/>
    <mergeCell ref="C22:D22"/>
  </mergeCells>
  <printOptions/>
  <pageMargins left="0.52" right="0.19" top="0.33" bottom="0.51" header="0.36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421875" style="0" customWidth="1"/>
    <col min="2" max="2" width="39.8515625" style="9" customWidth="1"/>
    <col min="3" max="3" width="22.57421875" style="0" customWidth="1"/>
    <col min="4" max="4" width="20.8515625" style="0" customWidth="1"/>
    <col min="6" max="6" width="16.28125" style="0" bestFit="1" customWidth="1"/>
  </cols>
  <sheetData>
    <row r="1" ht="15">
      <c r="A1" s="1" t="s">
        <v>23</v>
      </c>
    </row>
    <row r="2" spans="1:4" ht="15">
      <c r="A2" s="1" t="s">
        <v>24</v>
      </c>
      <c r="D2" t="s">
        <v>8</v>
      </c>
    </row>
    <row r="3" ht="15">
      <c r="A3" s="1" t="s">
        <v>25</v>
      </c>
    </row>
    <row r="4" spans="1:4" ht="18.75">
      <c r="A4" s="73" t="s">
        <v>0</v>
      </c>
      <c r="B4" s="73"/>
      <c r="C4" s="73"/>
      <c r="D4" s="73"/>
    </row>
    <row r="5" spans="1:4" ht="28.5" customHeight="1">
      <c r="A5" s="74" t="s">
        <v>57</v>
      </c>
      <c r="B5" s="75"/>
      <c r="C5" s="75"/>
      <c r="D5" s="75"/>
    </row>
    <row r="6" spans="1:4" ht="15" customHeight="1">
      <c r="A6" s="75" t="str">
        <f>'Bieu 03 nuoc'!A6:D6</f>
        <v>Năm học 2021-2022</v>
      </c>
      <c r="B6" s="75"/>
      <c r="C6" s="75"/>
      <c r="D6" s="75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33" customHeight="1">
      <c r="A9" s="35"/>
      <c r="B9" s="47" t="s">
        <v>21</v>
      </c>
      <c r="C9" s="54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311640000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311640000</v>
      </c>
      <c r="D11" s="4"/>
    </row>
    <row r="12" spans="1:6" ht="30" customHeight="1">
      <c r="A12" s="5"/>
      <c r="B12" s="12" t="s">
        <v>20</v>
      </c>
      <c r="C12" s="23">
        <f>167940000+143700000</f>
        <v>311640000</v>
      </c>
      <c r="D12" s="6"/>
      <c r="F12">
        <f>116040000+125880000</f>
        <v>241920000</v>
      </c>
    </row>
    <row r="13" spans="1:4" s="2" customFormat="1" ht="30" customHeight="1">
      <c r="A13" s="3" t="s">
        <v>6</v>
      </c>
      <c r="B13" s="27" t="s">
        <v>15</v>
      </c>
      <c r="C13" s="25">
        <f>SUM(C14:C19)</f>
        <v>308972969</v>
      </c>
      <c r="D13" s="3"/>
    </row>
    <row r="14" spans="1:4" ht="30" customHeight="1">
      <c r="A14" s="5">
        <v>1</v>
      </c>
      <c r="B14" s="37" t="s">
        <v>53</v>
      </c>
      <c r="C14" s="34">
        <f>134352000+112992000</f>
        <v>247344000</v>
      </c>
      <c r="D14" s="6"/>
    </row>
    <row r="15" spans="1:4" ht="30" customHeight="1">
      <c r="A15" s="5">
        <v>2</v>
      </c>
      <c r="B15" s="55" t="s">
        <v>54</v>
      </c>
      <c r="C15" s="34">
        <f>14802000+15082000+11206500+14185969</f>
        <v>55276469</v>
      </c>
      <c r="D15" s="6"/>
    </row>
    <row r="16" spans="1:4" ht="30" customHeight="1">
      <c r="A16" s="5">
        <v>3</v>
      </c>
      <c r="B16" s="33" t="s">
        <v>55</v>
      </c>
      <c r="C16" s="34">
        <f>1086000*2+814500+1086000</f>
        <v>4072500</v>
      </c>
      <c r="D16" s="6"/>
    </row>
    <row r="17" spans="1:4" ht="30" customHeight="1">
      <c r="A17" s="5">
        <v>4</v>
      </c>
      <c r="B17" s="33" t="s">
        <v>58</v>
      </c>
      <c r="C17" s="34">
        <v>2280000</v>
      </c>
      <c r="D17" s="6"/>
    </row>
    <row r="18" spans="1:4" ht="30" customHeight="1">
      <c r="A18" s="5"/>
      <c r="B18" s="33"/>
      <c r="C18" s="34"/>
      <c r="D18" s="6"/>
    </row>
    <row r="19" spans="1:4" ht="30" customHeight="1">
      <c r="A19" s="5"/>
      <c r="B19" s="33"/>
      <c r="C19" s="34"/>
      <c r="D19" s="6"/>
    </row>
    <row r="20" spans="1:4" s="1" customFormat="1" ht="30" customHeight="1">
      <c r="A20" s="50" t="s">
        <v>16</v>
      </c>
      <c r="B20" s="50" t="s">
        <v>19</v>
      </c>
      <c r="C20" s="53">
        <f>C11-C13+C9</f>
        <v>2667031</v>
      </c>
      <c r="D20" s="52"/>
    </row>
    <row r="21" ht="9" customHeight="1"/>
    <row r="22" spans="3:4" ht="15">
      <c r="C22" s="76" t="str">
        <f>'Tiếng anh 1 2'!C22:D22</f>
        <v>Ngày 05 tháng  01 năm 2022</v>
      </c>
      <c r="D22" s="76"/>
    </row>
    <row r="23" spans="2:4" ht="15">
      <c r="B23" s="21" t="s">
        <v>14</v>
      </c>
      <c r="C23" s="75" t="s">
        <v>12</v>
      </c>
      <c r="D23" s="75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20" t="s">
        <v>22</v>
      </c>
      <c r="C27" s="72" t="s">
        <v>13</v>
      </c>
      <c r="D27" s="72"/>
    </row>
  </sheetData>
  <sheetProtection/>
  <mergeCells count="6">
    <mergeCell ref="C27:D27"/>
    <mergeCell ref="A4:D4"/>
    <mergeCell ref="A5:D5"/>
    <mergeCell ref="A6:D6"/>
    <mergeCell ref="C23:D23"/>
    <mergeCell ref="C22:D22"/>
  </mergeCells>
  <printOptions/>
  <pageMargins left="0.95" right="0.19" top="0.33" bottom="0.51" header="0.36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8" sqref="B18:B19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1.7109375" style="0" customWidth="1"/>
    <col min="4" max="4" width="24.7109375" style="0" customWidth="1"/>
    <col min="6" max="6" width="16.28125" style="0" bestFit="1" customWidth="1"/>
  </cols>
  <sheetData>
    <row r="1" ht="15">
      <c r="A1" s="1" t="s">
        <v>23</v>
      </c>
    </row>
    <row r="2" spans="1:4" ht="15">
      <c r="A2" s="1" t="s">
        <v>24</v>
      </c>
      <c r="D2" t="s">
        <v>8</v>
      </c>
    </row>
    <row r="3" ht="15">
      <c r="A3" s="1" t="s">
        <v>25</v>
      </c>
    </row>
    <row r="4" spans="1:4" ht="18.75">
      <c r="A4" s="73" t="s">
        <v>0</v>
      </c>
      <c r="B4" s="73"/>
      <c r="C4" s="73"/>
      <c r="D4" s="73"/>
    </row>
    <row r="5" spans="1:4" ht="36" customHeight="1">
      <c r="A5" s="74" t="s">
        <v>62</v>
      </c>
      <c r="B5" s="75"/>
      <c r="C5" s="75"/>
      <c r="D5" s="75"/>
    </row>
    <row r="6" spans="1:4" ht="15" customHeight="1">
      <c r="A6" s="75" t="str">
        <f>'Bieu 03 nuoc'!A6:D6</f>
        <v>Năm học 2021-2022</v>
      </c>
      <c r="B6" s="75"/>
      <c r="C6" s="75"/>
      <c r="D6" s="75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21</v>
      </c>
      <c r="C9" s="61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262245000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262245000</v>
      </c>
      <c r="D11" s="4"/>
    </row>
    <row r="12" spans="1:4" ht="30" customHeight="1">
      <c r="A12" s="5"/>
      <c r="B12" s="22" t="s">
        <v>34</v>
      </c>
      <c r="C12" s="15">
        <f>140640000+121605000</f>
        <v>262245000</v>
      </c>
      <c r="D12" s="6"/>
    </row>
    <row r="13" spans="1:4" s="2" customFormat="1" ht="30" customHeight="1">
      <c r="A13" s="3" t="s">
        <v>6</v>
      </c>
      <c r="B13" s="27" t="s">
        <v>15</v>
      </c>
      <c r="C13" s="25">
        <f>SUM(C14:C20)</f>
        <v>259575603</v>
      </c>
      <c r="D13" s="3"/>
    </row>
    <row r="14" spans="1:4" ht="30" customHeight="1">
      <c r="A14" s="5">
        <v>1</v>
      </c>
      <c r="B14" s="37" t="s">
        <v>63</v>
      </c>
      <c r="C14" s="34">
        <f>13086000*2+9814500+12569925</f>
        <v>48556425</v>
      </c>
      <c r="D14" s="6"/>
    </row>
    <row r="15" spans="1:4" ht="31.5" customHeight="1">
      <c r="A15" s="5">
        <v>2</v>
      </c>
      <c r="B15" s="55" t="s">
        <v>64</v>
      </c>
      <c r="C15" s="34">
        <f>208884000</f>
        <v>208884000</v>
      </c>
      <c r="D15" s="6"/>
    </row>
    <row r="16" spans="1:4" ht="33.75" customHeight="1">
      <c r="A16" s="5">
        <v>3</v>
      </c>
      <c r="B16" s="33" t="s">
        <v>65</v>
      </c>
      <c r="C16" s="34">
        <f>238928+275000+206250+275000</f>
        <v>995178</v>
      </c>
      <c r="D16" s="6"/>
    </row>
    <row r="17" spans="1:4" ht="30" customHeight="1">
      <c r="A17" s="5">
        <v>4</v>
      </c>
      <c r="B17" s="33" t="s">
        <v>58</v>
      </c>
      <c r="C17" s="34">
        <v>1140000</v>
      </c>
      <c r="D17" s="6"/>
    </row>
    <row r="18" spans="1:4" ht="30" customHeight="1">
      <c r="A18" s="5">
        <v>5</v>
      </c>
      <c r="B18" s="33"/>
      <c r="C18" s="34"/>
      <c r="D18" s="6"/>
    </row>
    <row r="19" spans="1:4" ht="30" customHeight="1">
      <c r="A19" s="57">
        <v>6</v>
      </c>
      <c r="B19" s="59"/>
      <c r="C19" s="60"/>
      <c r="D19" s="58"/>
    </row>
    <row r="20" spans="1:4" ht="30" customHeight="1">
      <c r="A20" s="57"/>
      <c r="B20" s="59"/>
      <c r="C20" s="60"/>
      <c r="D20" s="58"/>
    </row>
    <row r="21" spans="1:4" ht="30" customHeight="1">
      <c r="A21" s="50" t="s">
        <v>16</v>
      </c>
      <c r="B21" s="50" t="s">
        <v>19</v>
      </c>
      <c r="C21" s="56">
        <f>C9+C10-C13</f>
        <v>2669397</v>
      </c>
      <c r="D21" s="8"/>
    </row>
    <row r="22" spans="1:4" ht="30" customHeight="1">
      <c r="A22" s="38"/>
      <c r="B22" s="39"/>
      <c r="C22" s="40"/>
      <c r="D22" s="40"/>
    </row>
    <row r="23" ht="9" customHeight="1"/>
    <row r="24" spans="3:4" ht="15">
      <c r="C24" s="76" t="str">
        <f>'Bieu 03  lớp 3,4,5'!C22:D22</f>
        <v>Ngày 05 tháng  01 năm 2022</v>
      </c>
      <c r="D24" s="76"/>
    </row>
    <row r="25" spans="2:4" ht="15">
      <c r="B25" s="21" t="s">
        <v>14</v>
      </c>
      <c r="C25" s="75" t="s">
        <v>12</v>
      </c>
      <c r="D25" s="75"/>
    </row>
    <row r="26" ht="15">
      <c r="B26" s="21"/>
    </row>
    <row r="27" ht="27.75" customHeight="1">
      <c r="B27" s="21"/>
    </row>
    <row r="28" ht="15">
      <c r="B28" s="21"/>
    </row>
    <row r="29" spans="2:4" s="19" customFormat="1" ht="15.75">
      <c r="B29" s="20" t="s">
        <v>22</v>
      </c>
      <c r="C29" s="72" t="s">
        <v>13</v>
      </c>
      <c r="D29" s="72"/>
    </row>
  </sheetData>
  <sheetProtection/>
  <mergeCells count="6">
    <mergeCell ref="C29:D29"/>
    <mergeCell ref="A4:D4"/>
    <mergeCell ref="A5:D5"/>
    <mergeCell ref="A6:D6"/>
    <mergeCell ref="C25:D25"/>
    <mergeCell ref="C24:D24"/>
  </mergeCells>
  <printOptions/>
  <pageMargins left="0.95" right="0.19" top="0.33" bottom="0.51" header="0.36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421875" style="0" customWidth="1"/>
    <col min="2" max="2" width="41.140625" style="9" customWidth="1"/>
    <col min="3" max="3" width="23.7109375" style="0" customWidth="1"/>
    <col min="4" max="4" width="22.57421875" style="0" customWidth="1"/>
    <col min="6" max="6" width="16.28125" style="0" bestFit="1" customWidth="1"/>
  </cols>
  <sheetData>
    <row r="1" ht="15">
      <c r="A1" s="1" t="s">
        <v>23</v>
      </c>
    </row>
    <row r="2" spans="1:4" ht="15">
      <c r="A2" s="1" t="s">
        <v>24</v>
      </c>
      <c r="D2" t="s">
        <v>8</v>
      </c>
    </row>
    <row r="3" ht="15">
      <c r="A3" s="1" t="s">
        <v>25</v>
      </c>
    </row>
    <row r="4" spans="1:4" ht="18.75">
      <c r="A4" s="73" t="s">
        <v>0</v>
      </c>
      <c r="B4" s="73"/>
      <c r="C4" s="73"/>
      <c r="D4" s="73"/>
    </row>
    <row r="5" spans="1:4" ht="39.75" customHeight="1">
      <c r="A5" s="74" t="s">
        <v>66</v>
      </c>
      <c r="B5" s="75"/>
      <c r="C5" s="75"/>
      <c r="D5" s="75"/>
    </row>
    <row r="6" spans="1:4" ht="15" customHeight="1">
      <c r="A6" s="75" t="str">
        <f>'Bieu 03 nuoc'!A6:D6</f>
        <v>Năm học 2021-2022</v>
      </c>
      <c r="B6" s="75"/>
      <c r="C6" s="75"/>
      <c r="D6" s="75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21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733473360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C12+C13</f>
        <v>733473360</v>
      </c>
      <c r="D11" s="4"/>
      <c r="F11" s="1">
        <f>65303/133</f>
        <v>491</v>
      </c>
    </row>
    <row r="12" spans="1:4" ht="30" customHeight="1">
      <c r="A12" s="5"/>
      <c r="B12" s="22" t="s">
        <v>40</v>
      </c>
      <c r="C12" s="15">
        <v>733473360</v>
      </c>
      <c r="D12" s="6"/>
    </row>
    <row r="13" spans="1:4" ht="30" customHeight="1">
      <c r="A13" s="5"/>
      <c r="B13" s="22"/>
      <c r="C13" s="15"/>
      <c r="D13" s="6"/>
    </row>
    <row r="14" spans="1:4" s="2" customFormat="1" ht="30" customHeight="1">
      <c r="A14" s="3" t="s">
        <v>6</v>
      </c>
      <c r="B14" s="27" t="s">
        <v>15</v>
      </c>
      <c r="C14" s="25">
        <f>SUM(C15:C19)</f>
        <v>733473360</v>
      </c>
      <c r="D14" s="3"/>
    </row>
    <row r="15" spans="1:4" ht="30" customHeight="1">
      <c r="A15" s="5">
        <v>1</v>
      </c>
      <c r="B15" s="22" t="s">
        <v>41</v>
      </c>
      <c r="C15" s="15">
        <f>C12</f>
        <v>733473360</v>
      </c>
      <c r="D15" s="6"/>
    </row>
    <row r="16" spans="1:4" ht="31.5" customHeight="1">
      <c r="A16" s="5"/>
      <c r="B16" s="22"/>
      <c r="C16" s="15">
        <f>C13</f>
        <v>0</v>
      </c>
      <c r="D16" s="6"/>
    </row>
    <row r="17" spans="1:4" ht="33.75" customHeight="1">
      <c r="A17" s="5"/>
      <c r="B17" s="55"/>
      <c r="C17" s="34"/>
      <c r="D17" s="6"/>
    </row>
    <row r="18" spans="1:4" ht="30" customHeight="1">
      <c r="A18" s="5"/>
      <c r="B18" s="33"/>
      <c r="C18" s="34"/>
      <c r="D18" s="6"/>
    </row>
    <row r="19" spans="1:4" ht="30" customHeight="1">
      <c r="A19" s="5"/>
      <c r="B19" s="44"/>
      <c r="C19" s="34"/>
      <c r="D19" s="6"/>
    </row>
    <row r="20" spans="1:4" ht="30" customHeight="1">
      <c r="A20" s="50" t="s">
        <v>16</v>
      </c>
      <c r="B20" s="50" t="s">
        <v>19</v>
      </c>
      <c r="C20" s="56">
        <f>C11-C14</f>
        <v>0</v>
      </c>
      <c r="D20" s="8"/>
    </row>
    <row r="21" spans="1:4" ht="30" customHeight="1">
      <c r="A21" s="38"/>
      <c r="B21" s="39"/>
      <c r="C21" s="40"/>
      <c r="D21" s="40"/>
    </row>
    <row r="22" ht="9" customHeight="1"/>
    <row r="23" spans="3:4" ht="15">
      <c r="C23" s="76" t="str">
        <f>'Bieu 03  lớp 3,4,5'!C22:D22</f>
        <v>Ngày 05 tháng  01 năm 2022</v>
      </c>
      <c r="D23" s="76"/>
    </row>
    <row r="24" spans="2:4" ht="15">
      <c r="B24" s="21" t="s">
        <v>14</v>
      </c>
      <c r="C24" s="75" t="s">
        <v>12</v>
      </c>
      <c r="D24" s="75"/>
    </row>
    <row r="25" ht="15">
      <c r="B25" s="21"/>
    </row>
    <row r="26" ht="27.75" customHeight="1">
      <c r="B26" s="21"/>
    </row>
    <row r="27" ht="15">
      <c r="B27" s="21"/>
    </row>
    <row r="28" spans="2:4" s="19" customFormat="1" ht="15.75">
      <c r="B28" s="20" t="s">
        <v>22</v>
      </c>
      <c r="C28" s="72" t="s">
        <v>13</v>
      </c>
      <c r="D28" s="72"/>
    </row>
  </sheetData>
  <sheetProtection/>
  <mergeCells count="6">
    <mergeCell ref="A4:D4"/>
    <mergeCell ref="A5:D5"/>
    <mergeCell ref="A6:D6"/>
    <mergeCell ref="C23:D23"/>
    <mergeCell ref="C24:D24"/>
    <mergeCell ref="C28:D28"/>
  </mergeCells>
  <printOptions/>
  <pageMargins left="0.64" right="0.25" top="0.33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8515625" style="0" customWidth="1"/>
    <col min="4" max="4" width="24.7109375" style="0" customWidth="1"/>
    <col min="6" max="6" width="16.28125" style="0" bestFit="1" customWidth="1"/>
  </cols>
  <sheetData>
    <row r="1" ht="15">
      <c r="A1" s="1" t="s">
        <v>23</v>
      </c>
    </row>
    <row r="2" spans="1:4" ht="15">
      <c r="A2" s="1" t="s">
        <v>24</v>
      </c>
      <c r="D2" t="s">
        <v>8</v>
      </c>
    </row>
    <row r="3" ht="15">
      <c r="A3" s="1" t="s">
        <v>25</v>
      </c>
    </row>
    <row r="4" spans="1:4" ht="18.75">
      <c r="A4" s="73" t="s">
        <v>0</v>
      </c>
      <c r="B4" s="73"/>
      <c r="C4" s="73"/>
      <c r="D4" s="73"/>
    </row>
    <row r="5" spans="1:4" ht="34.5" customHeight="1">
      <c r="A5" s="74" t="s">
        <v>59</v>
      </c>
      <c r="B5" s="75"/>
      <c r="C5" s="75"/>
      <c r="D5" s="75"/>
    </row>
    <row r="6" spans="1:4" ht="15" customHeight="1">
      <c r="A6" s="75" t="str">
        <f>'Bieu 03 nuoc'!A6:D6</f>
        <v>Năm học 2021-2022</v>
      </c>
      <c r="B6" s="75"/>
      <c r="C6" s="75"/>
      <c r="D6" s="75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21</v>
      </c>
      <c r="C9" s="61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74310000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SUM(C12:C12)</f>
        <v>74310000</v>
      </c>
      <c r="D11" s="4"/>
      <c r="F11" s="1">
        <f>65303/133</f>
        <v>491</v>
      </c>
    </row>
    <row r="12" spans="1:6" ht="30" customHeight="1">
      <c r="A12" s="5"/>
      <c r="B12" s="22"/>
      <c r="C12" s="15">
        <f>40220000+34090000</f>
        <v>74310000</v>
      </c>
      <c r="D12" s="6"/>
      <c r="F12">
        <f>85825000/175000</f>
        <v>490.42857142857144</v>
      </c>
    </row>
    <row r="13" spans="1:4" s="2" customFormat="1" ht="30" customHeight="1">
      <c r="A13" s="3" t="s">
        <v>6</v>
      </c>
      <c r="B13" s="27" t="s">
        <v>15</v>
      </c>
      <c r="C13" s="25">
        <f>SUM(C14:C19)</f>
        <v>69839300</v>
      </c>
      <c r="D13" s="3"/>
    </row>
    <row r="14" spans="1:4" ht="30" customHeight="1">
      <c r="A14" s="5">
        <v>1</v>
      </c>
      <c r="B14" s="37" t="s">
        <v>60</v>
      </c>
      <c r="C14" s="34">
        <f>9015000*2+6761250+8060000</f>
        <v>32851250</v>
      </c>
      <c r="D14" s="6"/>
    </row>
    <row r="15" spans="1:4" ht="31.5" customHeight="1">
      <c r="A15" s="5">
        <v>2</v>
      </c>
      <c r="B15" s="55" t="s">
        <v>33</v>
      </c>
      <c r="C15" s="34">
        <v>34824455</v>
      </c>
      <c r="D15" s="6"/>
    </row>
    <row r="16" spans="1:4" ht="33.75" customHeight="1">
      <c r="A16" s="5">
        <v>3</v>
      </c>
      <c r="B16" s="55" t="s">
        <v>61</v>
      </c>
      <c r="C16" s="34">
        <v>760000</v>
      </c>
      <c r="D16" s="6"/>
    </row>
    <row r="17" spans="1:4" ht="30" customHeight="1">
      <c r="A17" s="5">
        <v>4</v>
      </c>
      <c r="B17" s="33" t="s">
        <v>36</v>
      </c>
      <c r="C17" s="34">
        <v>1403595</v>
      </c>
      <c r="D17" s="6"/>
    </row>
    <row r="18" spans="1:4" ht="30" customHeight="1">
      <c r="A18" s="5"/>
      <c r="B18" s="33"/>
      <c r="C18" s="34"/>
      <c r="D18" s="6"/>
    </row>
    <row r="19" spans="1:4" s="65" customFormat="1" ht="30" customHeight="1">
      <c r="A19" s="62"/>
      <c r="B19" s="59"/>
      <c r="C19" s="63"/>
      <c r="D19" s="64"/>
    </row>
    <row r="20" spans="1:4" ht="30" customHeight="1">
      <c r="A20" s="50" t="s">
        <v>16</v>
      </c>
      <c r="B20" s="50" t="s">
        <v>19</v>
      </c>
      <c r="C20" s="56">
        <f>C9+C10-C13</f>
        <v>4470700</v>
      </c>
      <c r="D20" s="8"/>
    </row>
    <row r="21" spans="1:4" ht="30" customHeight="1">
      <c r="A21" s="38"/>
      <c r="B21" s="39"/>
      <c r="C21" s="40"/>
      <c r="D21" s="40"/>
    </row>
    <row r="22" ht="9" customHeight="1"/>
    <row r="23" spans="3:4" ht="15">
      <c r="C23" s="76" t="str">
        <f>'Bieu 03  lớp 3,4,5'!C22:D22</f>
        <v>Ngày 05 tháng  01 năm 2022</v>
      </c>
      <c r="D23" s="76"/>
    </row>
    <row r="24" spans="2:4" ht="15">
      <c r="B24" s="21" t="s">
        <v>14</v>
      </c>
      <c r="C24" s="75" t="s">
        <v>12</v>
      </c>
      <c r="D24" s="75"/>
    </row>
    <row r="25" ht="15">
      <c r="B25" s="21"/>
    </row>
    <row r="26" ht="27.75" customHeight="1">
      <c r="B26" s="21"/>
    </row>
    <row r="27" ht="15">
      <c r="B27" s="21"/>
    </row>
    <row r="28" spans="2:4" s="19" customFormat="1" ht="15.75">
      <c r="B28" s="20" t="s">
        <v>22</v>
      </c>
      <c r="C28" s="72" t="s">
        <v>13</v>
      </c>
      <c r="D28" s="72"/>
    </row>
  </sheetData>
  <sheetProtection/>
  <mergeCells count="6">
    <mergeCell ref="A4:D4"/>
    <mergeCell ref="A5:D5"/>
    <mergeCell ref="A6:D6"/>
    <mergeCell ref="C23:D23"/>
    <mergeCell ref="C24:D24"/>
    <mergeCell ref="C28:D28"/>
  </mergeCells>
  <printOptions/>
  <pageMargins left="0.64" right="0.2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Admin</cp:lastModifiedBy>
  <cp:lastPrinted>2022-01-07T02:35:21Z</cp:lastPrinted>
  <dcterms:created xsi:type="dcterms:W3CDTF">2007-11-07T04:36:14Z</dcterms:created>
  <dcterms:modified xsi:type="dcterms:W3CDTF">2022-01-07T02:35:30Z</dcterms:modified>
  <cp:category/>
  <cp:version/>
  <cp:contentType/>
  <cp:contentStatus/>
</cp:coreProperties>
</file>