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activeTab="8"/>
  </bookViews>
  <sheets>
    <sheet name="Bieu 03 nuoc" sheetId="1" r:id="rId1"/>
    <sheet name="Bieu 03btru" sheetId="2" r:id="rId2"/>
    <sheet name="TA lớp 1" sheetId="3" r:id="rId3"/>
    <sheet name="Bieu 03Phonic lớp 2" sheetId="4" r:id="rId4"/>
    <sheet name="Bieu 03  lớp 3,4,5" sheetId="5" r:id="rId5"/>
    <sheet name="Bieu 03 kỹ năng sống" sheetId="6" r:id="rId6"/>
    <sheet name="BHYT học sinh" sheetId="7" r:id="rId7"/>
    <sheet name="Quỹ vệ sinh" sheetId="8" r:id="rId8"/>
    <sheet name="tin học" sheetId="9" r:id="rId9"/>
    <sheet name="Sheet2" sheetId="10" r:id="rId10"/>
  </sheets>
  <definedNames>
    <definedName name="_xlnm.Print_Titles" localSheetId="4">'Bieu 03  lớp 3,4,5'!$8:$8</definedName>
    <definedName name="_xlnm.Print_Titles" localSheetId="5">'Bieu 03 kỹ năng sống'!$8:$8</definedName>
    <definedName name="_xlnm.Print_Titles" localSheetId="0">'Bieu 03 nuoc'!$8:$8</definedName>
    <definedName name="_xlnm.Print_Titles" localSheetId="1">'Bieu 03btru'!$8:$8</definedName>
    <definedName name="_xlnm.Print_Titles" localSheetId="3">'Bieu 03Phonic lớp 2'!$8:$8</definedName>
  </definedNames>
  <calcPr fullCalcOnLoad="1"/>
</workbook>
</file>

<file path=xl/sharedStrings.xml><?xml version="1.0" encoding="utf-8"?>
<sst xmlns="http://schemas.openxmlformats.org/spreadsheetml/2006/main" count="272" uniqueCount="85">
  <si>
    <t>THÔNG BÁO</t>
  </si>
  <si>
    <t>STT</t>
  </si>
  <si>
    <t>Chỉ tiêu</t>
  </si>
  <si>
    <t>A</t>
  </si>
  <si>
    <t>I</t>
  </si>
  <si>
    <t>Tổng số thu</t>
  </si>
  <si>
    <t>B</t>
  </si>
  <si>
    <t>ĐVT: đồng</t>
  </si>
  <si>
    <t>Biểu số 3</t>
  </si>
  <si>
    <t>Quyết toán thu</t>
  </si>
  <si>
    <t>Số liệu báo cáo 
quyết toán</t>
  </si>
  <si>
    <t>Số liệu quyết toán 
được duyệt</t>
  </si>
  <si>
    <t>Thủ trưởng đơn vị</t>
  </si>
  <si>
    <t>Lại Thị Thanh Linh</t>
  </si>
  <si>
    <t xml:space="preserve">Kế toán </t>
  </si>
  <si>
    <t xml:space="preserve">Quyết toán chi </t>
  </si>
  <si>
    <t xml:space="preserve">C </t>
  </si>
  <si>
    <t>Dư đầu kỳ</t>
  </si>
  <si>
    <t>Số dư chuyển kỳ sau</t>
  </si>
  <si>
    <t>Chi tiền phụ phi</t>
  </si>
  <si>
    <t>Số còn chưa chi chuyển kỳ sau</t>
  </si>
  <si>
    <t>Thu học phí</t>
  </si>
  <si>
    <t>Dư kỳ trước</t>
  </si>
  <si>
    <t xml:space="preserve"> - Phụ phí</t>
  </si>
  <si>
    <t>Trần Thị Nên</t>
  </si>
  <si>
    <t>Phòng Giáo Dục Và Đào Tạo Uông Bí</t>
  </si>
  <si>
    <t>Trường Tiểu Học Lê Lợi</t>
  </si>
  <si>
    <t>Chương 622</t>
  </si>
  <si>
    <t>pv</t>
  </si>
  <si>
    <t>ăn HS</t>
  </si>
  <si>
    <t>ăn GV</t>
  </si>
  <si>
    <t xml:space="preserve"> - Tiền ăn học sinh</t>
  </si>
  <si>
    <t>- Tiền ăn giáo viên</t>
  </si>
  <si>
    <t>Chi tiền ăn học sinh</t>
  </si>
  <si>
    <t>Chi trả tiền cắt cơm cho học sinh</t>
  </si>
  <si>
    <t>Chi trả tiền ăn GV</t>
  </si>
  <si>
    <t xml:space="preserve"> - Tiền dụng cụ tiêu hao( giấy vệ sinh, DC vệ sinh…)</t>
  </si>
  <si>
    <t xml:space="preserve"> - Chi lương Quàn lý chỉ đạo, trông trưa </t>
  </si>
  <si>
    <t>Chi trả nhà đầu tư phòng máy</t>
  </si>
  <si>
    <t>Tổng thu</t>
  </si>
  <si>
    <t>Chi nộp tiền điện</t>
  </si>
  <si>
    <t>Chi trả tiền điện</t>
  </si>
  <si>
    <t>Chi sửa chữa đường điện,  bàn ghế, máy chiếu</t>
  </si>
  <si>
    <t>Chi sửa chữa CSVC (máy chiếu, bàn ghế , điện..)</t>
  </si>
  <si>
    <t>Chi sửa chữa CSVC(máy chiếu, điện, bàn ghế)</t>
  </si>
  <si>
    <t>Năm học 2020-2021</t>
  </si>
  <si>
    <t>- Chi trả tiền thuê tài sản cho học sinh</t>
  </si>
  <si>
    <t>Chi tổ chức chuyên đề</t>
  </si>
  <si>
    <t>Thu học sinh</t>
  </si>
  <si>
    <t>Chi thanh toán lương vệ sinh Từ T1-T5/2021</t>
  </si>
  <si>
    <t>Chi mua hàng hóa phục vụ quét vệ sinh T1-T5/2021</t>
  </si>
  <si>
    <t>Chi trả lại học sinh</t>
  </si>
  <si>
    <t>Ngày 21 tháng  05 năm 2021</t>
  </si>
  <si>
    <t>Chi thanh toán lương giáo viên, BGH,KT, TQ, T1-T5/2021</t>
  </si>
  <si>
    <t>Chi trả nộp học phí tháng 1-5/2021</t>
  </si>
  <si>
    <t>Chi tiền điện</t>
  </si>
  <si>
    <t>Chi ngoại khóa ( học kỳ I)</t>
  </si>
  <si>
    <t>Chi trả tiền thu GVCN, BGH,TQ,KT từ T1-T5/2021</t>
  </si>
  <si>
    <t>Tổ chức ngoại khóa</t>
  </si>
  <si>
    <t>Trả tiền học phí từ T1-T5/2021</t>
  </si>
  <si>
    <t>Chi trả tiền thu GVCN, QLCĐ  từ T1-T5/2021</t>
  </si>
  <si>
    <t>Chi mua nước uống T1,3,4,5/2021</t>
  </si>
  <si>
    <t>Chi tiền công vận chuyển, quản lý kho T1,3,4,5/2021</t>
  </si>
  <si>
    <t>Chi lại tiền HS</t>
  </si>
  <si>
    <t>Chi thanh toán lương giáo viên tin học T1-T5</t>
  </si>
  <si>
    <t>Chi hỗ trợ BGH, thủ quỹ, kế toán , vệ sinh, 
bảo vệ học kỳ II năm học 2020-2021</t>
  </si>
  <si>
    <t>Trả tiền học phí từ T1-5/2021</t>
  </si>
  <si>
    <t>Chi trả tiền thu GVCN, BGH,,GV trợ giảng, tháng T1-5/2021</t>
  </si>
  <si>
    <t>Chi tiền ngoại khóa</t>
  </si>
  <si>
    <t>- Thanh Toán tiền nước</t>
  </si>
  <si>
    <t>- Thanh Toán tiền điện</t>
  </si>
  <si>
    <t>Chi trả tiền phụ phí tháng 05</t>
  </si>
  <si>
    <t>Chi rút tiền trả lại HS</t>
  </si>
  <si>
    <t>Thu tiền BHYT</t>
  </si>
  <si>
    <t xml:space="preserve">Chi nộp BHYT học sinh </t>
  </si>
  <si>
    <t>Chi VPP</t>
  </si>
  <si>
    <t>CÔNG KHAI QUYẾT TOÁN THU - CHI QUỸ NƯỚC UỐNG
TỪ THÁNG  10/1/2021  ĐẾN 21/05/2021</t>
  </si>
  <si>
    <t>CÔNG KHAI QUYẾT TOÁN THU - CHI QUỸ BÁN TRÚ
TỪ THÁNG  10/1/2021  ĐẾN 21/05/2021</t>
  </si>
  <si>
    <t>CÔNG KHAI QUYẾT TOÁN THU - CHI TIẾNG ANH LÀM QUEN LỚP 1
TỪ THÁNG  10/1/2021  ĐẾN 21/05/2021</t>
  </si>
  <si>
    <t>CÔNG KHAI QUYẾT TOÁN THU - CHI TIẾNG ANH LỚP 2
TỪ THÁNG  10/1/2021  ĐẾN 21/05/2021</t>
  </si>
  <si>
    <t>CÔNG KHAI QUYẾT TOÁN THU - CHI TIẾNG ANH LỚP 3,4,5
TỪ THÁNG  10/1/2021  ĐẾN 21/05/2021</t>
  </si>
  <si>
    <t>CÔNG KHAI QUYẾT TOÁN THU - CHI QUỸ KỸ NĂNG SỐNG
TỪ THÁNG  10/1/2021  ĐẾN 21/05/2021</t>
  </si>
  <si>
    <t>CÔNG KHAI QUYẾT TOÁN THU - CHI BHYT HỌC SINH
TỪ THÁNG  10/1/2021  ĐẾN 21/05/2021</t>
  </si>
  <si>
    <t>CÔNG KHAI QUYẾT TOÁN THU - CHI  QUỸ VỆ SINH TỪ NGÀY 10/1/2021 ĐẾN 21/05/2021</t>
  </si>
  <si>
    <t>CÔNG KHAI QUYẾT TOÁN THU - CHI QUỸ TIN HỌC
TỪ THÁNG  10/1/2021  ĐẾN 21/05/2021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</si>
</sst>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[$-409]h:mm:ss\ AM/PM"/>
    <numFmt numFmtId="183" formatCode="[$-409]dddd\,\ mmmm\ dd\,\ yyyy"/>
    <numFmt numFmtId="184" formatCode="_(* #,##0.000_);_(* \(#,##0.000\);_(* &quot;-&quot;??_);_(@_)"/>
    <numFmt numFmtId="185" formatCode="_(* #,##0.0000_);_(* \(#,##0.0000\);_(* &quot;-&quot;??_);_(@_)"/>
  </numFmts>
  <fonts count="47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.VnArial"/>
      <family val="2"/>
    </font>
    <font>
      <sz val="10"/>
      <name val=".VnArial"/>
      <family val="2"/>
    </font>
    <font>
      <sz val="9"/>
      <name val="Times New Roman"/>
      <family val="1"/>
    </font>
    <font>
      <b/>
      <sz val="9"/>
      <name val=".VnArial"/>
      <family val="2"/>
    </font>
    <font>
      <b/>
      <sz val="10"/>
      <name val=".Vn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181" fontId="0" fillId="0" borderId="10" xfId="42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181" fontId="0" fillId="0" borderId="10" xfId="42" applyNumberFormat="1" applyBorder="1" applyAlignment="1">
      <alignment/>
    </xf>
    <xf numFmtId="181" fontId="2" fillId="0" borderId="10" xfId="42" applyNumberFormat="1" applyFont="1" applyBorder="1" applyAlignment="1">
      <alignment/>
    </xf>
    <xf numFmtId="181" fontId="2" fillId="0" borderId="10" xfId="42" applyNumberFormat="1" applyFont="1" applyBorder="1" applyAlignment="1">
      <alignment horizontal="center"/>
    </xf>
    <xf numFmtId="181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1" fontId="6" fillId="0" borderId="10" xfId="42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181" fontId="2" fillId="0" borderId="0" xfId="42" applyNumberFormat="1" applyFont="1" applyAlignment="1">
      <alignment/>
    </xf>
    <xf numFmtId="181" fontId="2" fillId="0" borderId="0" xfId="42" applyNumberFormat="1" applyFont="1" applyAlignment="1">
      <alignment/>
    </xf>
    <xf numFmtId="49" fontId="0" fillId="0" borderId="10" xfId="0" applyNumberFormat="1" applyFont="1" applyBorder="1" applyAlignment="1" quotePrefix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81" fontId="9" fillId="0" borderId="10" xfId="42" applyNumberFormat="1" applyFont="1" applyBorder="1" applyAlignment="1">
      <alignment/>
    </xf>
    <xf numFmtId="0" fontId="7" fillId="0" borderId="10" xfId="0" applyFont="1" applyBorder="1" applyAlignment="1" quotePrefix="1">
      <alignment horizontal="left" vertical="center" wrapText="1"/>
    </xf>
    <xf numFmtId="181" fontId="6" fillId="0" borderId="10" xfId="42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81" fontId="9" fillId="0" borderId="11" xfId="42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181" fontId="6" fillId="0" borderId="16" xfId="42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7" fillId="0" borderId="16" xfId="0" applyFont="1" applyBorder="1" applyAlignment="1" quotePrefix="1">
      <alignment horizontal="left" vertical="center" wrapText="1"/>
    </xf>
    <xf numFmtId="0" fontId="7" fillId="0" borderId="16" xfId="0" applyFont="1" applyBorder="1" applyAlignment="1">
      <alignment/>
    </xf>
    <xf numFmtId="181" fontId="6" fillId="0" borderId="16" xfId="42" applyNumberFormat="1" applyFont="1" applyBorder="1" applyAlignment="1">
      <alignment/>
    </xf>
    <xf numFmtId="181" fontId="2" fillId="0" borderId="14" xfId="42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181" fontId="12" fillId="0" borderId="16" xfId="42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1" fontId="0" fillId="0" borderId="0" xfId="42" applyNumberFormat="1" applyFont="1" applyAlignment="1">
      <alignment/>
    </xf>
    <xf numFmtId="181" fontId="0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181" fontId="0" fillId="0" borderId="0" xfId="42" applyNumberFormat="1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6.421875" style="0" customWidth="1"/>
    <col min="2" max="2" width="34.421875" style="9" customWidth="1"/>
    <col min="3" max="3" width="22.57421875" style="0" customWidth="1"/>
    <col min="4" max="4" width="33.140625" style="0" customWidth="1"/>
    <col min="6" max="6" width="16.28125" style="0" bestFit="1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37.5" customHeight="1">
      <c r="A5" s="83" t="s">
        <v>76</v>
      </c>
      <c r="B5" s="84"/>
      <c r="C5" s="84"/>
      <c r="D5" s="84"/>
    </row>
    <row r="6" spans="1:4" ht="15" customHeight="1">
      <c r="A6" s="84" t="s">
        <v>45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36.75" customHeight="1">
      <c r="A9" s="28"/>
      <c r="B9" s="46" t="s">
        <v>17</v>
      </c>
      <c r="C9" s="16">
        <v>735000</v>
      </c>
      <c r="D9" s="29"/>
    </row>
    <row r="10" spans="1:4" s="1" customFormat="1" ht="36.75" customHeight="1">
      <c r="A10" s="3" t="s">
        <v>3</v>
      </c>
      <c r="B10" s="27" t="s">
        <v>9</v>
      </c>
      <c r="C10" s="16">
        <f>C11</f>
        <v>53910000</v>
      </c>
      <c r="D10" s="4"/>
    </row>
    <row r="11" spans="1:4" s="1" customFormat="1" ht="36.75" customHeight="1">
      <c r="A11" s="3" t="s">
        <v>4</v>
      </c>
      <c r="B11" s="11" t="s">
        <v>5</v>
      </c>
      <c r="C11" s="16">
        <f>SUM(C12:C12)</f>
        <v>53910000</v>
      </c>
      <c r="D11" s="4"/>
    </row>
    <row r="12" spans="1:6" ht="36.75" customHeight="1">
      <c r="A12" s="5">
        <v>1</v>
      </c>
      <c r="B12" s="12"/>
      <c r="C12" s="23">
        <v>53910000</v>
      </c>
      <c r="D12" s="6"/>
      <c r="F12" s="26">
        <f>53880/40</f>
        <v>1347</v>
      </c>
    </row>
    <row r="13" spans="1:4" s="2" customFormat="1" ht="36.75" customHeight="1">
      <c r="A13" s="3" t="s">
        <v>6</v>
      </c>
      <c r="B13" s="10" t="s">
        <v>15</v>
      </c>
      <c r="C13" s="25">
        <f>+C15+C14+C16</f>
        <v>54615000</v>
      </c>
      <c r="D13" s="3"/>
    </row>
    <row r="14" spans="1:4" ht="36.75" customHeight="1">
      <c r="A14" s="5">
        <v>2</v>
      </c>
      <c r="B14" s="32" t="s">
        <v>61</v>
      </c>
      <c r="C14" s="23">
        <f>23780000+12600000</f>
        <v>36380000</v>
      </c>
      <c r="D14" s="6"/>
    </row>
    <row r="15" spans="1:4" ht="36.75" customHeight="1">
      <c r="A15" s="5">
        <v>3</v>
      </c>
      <c r="B15" s="32" t="s">
        <v>62</v>
      </c>
      <c r="C15" s="23">
        <f>5000000+2500000+625000</f>
        <v>8125000</v>
      </c>
      <c r="D15" s="6"/>
    </row>
    <row r="16" spans="1:4" ht="36.75" customHeight="1">
      <c r="A16" s="5">
        <v>4</v>
      </c>
      <c r="B16" s="22" t="s">
        <v>63</v>
      </c>
      <c r="C16" s="23">
        <v>10110000</v>
      </c>
      <c r="D16" s="6"/>
    </row>
    <row r="17" spans="1:4" s="1" customFormat="1" ht="36.75" customHeight="1">
      <c r="A17" s="3" t="s">
        <v>16</v>
      </c>
      <c r="B17" s="11" t="s">
        <v>18</v>
      </c>
      <c r="C17" s="24">
        <f>C9+C11-C13</f>
        <v>30000</v>
      </c>
      <c r="D17" s="4"/>
    </row>
    <row r="18" spans="1:4" ht="36.75" customHeight="1">
      <c r="A18" s="7"/>
      <c r="B18" s="13"/>
      <c r="C18" s="8"/>
      <c r="D18" s="8"/>
    </row>
    <row r="19" ht="9" customHeight="1"/>
    <row r="20" spans="3:4" ht="15">
      <c r="C20" s="85" t="s">
        <v>52</v>
      </c>
      <c r="D20" s="85"/>
    </row>
    <row r="21" spans="2:4" ht="15">
      <c r="B21" s="21" t="s">
        <v>14</v>
      </c>
      <c r="C21" s="84" t="s">
        <v>12</v>
      </c>
      <c r="D21" s="84"/>
    </row>
    <row r="22" ht="15">
      <c r="B22" s="21"/>
    </row>
    <row r="23" ht="27.75" customHeight="1">
      <c r="B23" s="21"/>
    </row>
    <row r="24" ht="15">
      <c r="B24" s="21"/>
    </row>
    <row r="25" spans="2:4" s="19" customFormat="1" ht="15.75">
      <c r="B25" s="20" t="s">
        <v>24</v>
      </c>
      <c r="C25" s="81" t="s">
        <v>13</v>
      </c>
      <c r="D25" s="81"/>
    </row>
  </sheetData>
  <sheetProtection/>
  <mergeCells count="6">
    <mergeCell ref="C25:D25"/>
    <mergeCell ref="A4:D4"/>
    <mergeCell ref="A5:D5"/>
    <mergeCell ref="A6:D6"/>
    <mergeCell ref="C21:D21"/>
    <mergeCell ref="C20:D20"/>
  </mergeCells>
  <printOptions/>
  <pageMargins left="0.61" right="0.19" top="0.33" bottom="0.51" header="0.36" footer="0.3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A6" sqref="A6:D6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57421875" style="0" customWidth="1"/>
    <col min="4" max="4" width="20.8515625" style="0" customWidth="1"/>
    <col min="6" max="6" width="9.00390625" style="0" customWidth="1"/>
    <col min="7" max="7" width="7.8515625" style="0" customWidth="1"/>
    <col min="8" max="8" width="18.28125" style="0" customWidth="1"/>
    <col min="11" max="11" width="15.7109375" style="0" bestFit="1" customWidth="1"/>
    <col min="12" max="12" width="26.421875" style="0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39" customHeight="1">
      <c r="A5" s="83" t="s">
        <v>77</v>
      </c>
      <c r="B5" s="84"/>
      <c r="C5" s="84"/>
      <c r="D5" s="84"/>
    </row>
    <row r="6" spans="1:4" ht="15" customHeight="1">
      <c r="A6" s="84" t="str">
        <f>'Bieu 03 nuoc'!A6:D6</f>
        <v>Năm học 2020-2021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26.25" customHeight="1">
      <c r="A9" s="35"/>
      <c r="B9" s="47" t="s">
        <v>17</v>
      </c>
      <c r="C9" s="69">
        <v>20736000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2143664000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SUM(C12:C15)</f>
        <v>2143664000</v>
      </c>
      <c r="D11" s="4"/>
    </row>
    <row r="12" spans="1:12" s="1" customFormat="1" ht="30" customHeight="1">
      <c r="A12" s="3"/>
      <c r="B12" s="41" t="s">
        <v>31</v>
      </c>
      <c r="C12" s="42">
        <f>H20</f>
        <v>1646140000</v>
      </c>
      <c r="D12" s="4"/>
      <c r="F12" s="1" t="s">
        <v>29</v>
      </c>
      <c r="G12" s="2">
        <v>1</v>
      </c>
      <c r="H12" s="75">
        <f>362400000+82880000-13660000</f>
        <v>431620000</v>
      </c>
      <c r="I12" s="73" t="s">
        <v>28</v>
      </c>
      <c r="J12" s="74"/>
      <c r="K12" s="75">
        <f>90600000+21238000</f>
        <v>111838000</v>
      </c>
      <c r="L12" s="43">
        <f>H12+K12</f>
        <v>543458000</v>
      </c>
    </row>
    <row r="13" spans="1:12" s="1" customFormat="1" ht="30" customHeight="1">
      <c r="A13" s="3"/>
      <c r="B13" s="50" t="s">
        <v>32</v>
      </c>
      <c r="C13" s="42">
        <f>H26</f>
        <v>58100000</v>
      </c>
      <c r="D13" s="4"/>
      <c r="G13" s="2"/>
      <c r="H13" s="48"/>
      <c r="J13" s="2"/>
      <c r="K13" s="48"/>
      <c r="L13" s="43">
        <f aca="true" t="shared" si="0" ref="L13:L18">H13+K13</f>
        <v>0</v>
      </c>
    </row>
    <row r="14" spans="1:12" s="1" customFormat="1" ht="30" customHeight="1">
      <c r="A14" s="3"/>
      <c r="B14" s="41" t="s">
        <v>23</v>
      </c>
      <c r="C14" s="42">
        <f>K20</f>
        <v>439424000</v>
      </c>
      <c r="D14" s="4"/>
      <c r="G14" s="74">
        <v>3</v>
      </c>
      <c r="H14" s="75">
        <f>403420000+95680000-80480000+260000</f>
        <v>418880000</v>
      </c>
      <c r="I14" s="73"/>
      <c r="J14" s="74"/>
      <c r="K14" s="75">
        <f>87700000+20746000</f>
        <v>108446000</v>
      </c>
      <c r="L14" s="43">
        <f t="shared" si="0"/>
        <v>527326000</v>
      </c>
    </row>
    <row r="15" spans="1:12" s="1" customFormat="1" ht="30" customHeight="1">
      <c r="A15" s="3"/>
      <c r="B15" s="50"/>
      <c r="C15" s="42"/>
      <c r="D15" s="4"/>
      <c r="G15" s="74"/>
      <c r="H15" s="75"/>
      <c r="I15" s="73"/>
      <c r="J15" s="74"/>
      <c r="K15" s="75"/>
      <c r="L15" s="43">
        <f t="shared" si="0"/>
        <v>0</v>
      </c>
    </row>
    <row r="16" spans="1:12" s="2" customFormat="1" ht="30" customHeight="1">
      <c r="A16" s="3" t="s">
        <v>6</v>
      </c>
      <c r="B16" s="27" t="s">
        <v>15</v>
      </c>
      <c r="C16" s="25">
        <f>C17+C18+C19+C20+C21</f>
        <v>2158828300</v>
      </c>
      <c r="D16" s="3"/>
      <c r="G16" s="74">
        <v>4</v>
      </c>
      <c r="H16" s="76">
        <f>354400000+83000000-10680000</f>
        <v>426720000</v>
      </c>
      <c r="I16" s="74"/>
      <c r="J16" s="74"/>
      <c r="K16" s="76">
        <f>88600000+21238000</f>
        <v>109838000</v>
      </c>
      <c r="L16" s="43">
        <f t="shared" si="0"/>
        <v>536558000</v>
      </c>
    </row>
    <row r="17" spans="1:12" s="31" customFormat="1" ht="30" customHeight="1">
      <c r="A17" s="51">
        <v>1</v>
      </c>
      <c r="B17" s="52" t="s">
        <v>33</v>
      </c>
      <c r="C17" s="53">
        <f>364800000+488940000+412060000+85140000</f>
        <v>1350940000</v>
      </c>
      <c r="D17" s="30"/>
      <c r="G17" s="2"/>
      <c r="H17" s="49"/>
      <c r="J17" s="2"/>
      <c r="K17" s="49"/>
      <c r="L17" s="43">
        <f t="shared" si="0"/>
        <v>0</v>
      </c>
    </row>
    <row r="18" spans="1:12" s="31" customFormat="1" ht="30" customHeight="1">
      <c r="A18" s="51">
        <v>2</v>
      </c>
      <c r="B18" s="52" t="s">
        <v>34</v>
      </c>
      <c r="C18" s="53">
        <v>309120000</v>
      </c>
      <c r="D18" s="30"/>
      <c r="G18" s="74">
        <v>5</v>
      </c>
      <c r="H18" s="75">
        <f>316440000+77820000-25340000</f>
        <v>368920000</v>
      </c>
      <c r="I18" s="73"/>
      <c r="J18" s="74"/>
      <c r="K18" s="75">
        <f>87900000+21402000</f>
        <v>109302000</v>
      </c>
      <c r="L18" s="43">
        <f t="shared" si="0"/>
        <v>478222000</v>
      </c>
    </row>
    <row r="19" spans="1:12" s="31" customFormat="1" ht="30" customHeight="1">
      <c r="A19" s="51">
        <v>3</v>
      </c>
      <c r="B19" s="52" t="s">
        <v>71</v>
      </c>
      <c r="C19" s="53">
        <v>81976500</v>
      </c>
      <c r="D19" s="30"/>
      <c r="G19" s="74"/>
      <c r="H19" s="75"/>
      <c r="I19" s="73"/>
      <c r="J19" s="74"/>
      <c r="K19" s="75"/>
      <c r="L19" s="43"/>
    </row>
    <row r="20" spans="1:11" s="31" customFormat="1" ht="30" customHeight="1">
      <c r="A20" s="51">
        <v>4</v>
      </c>
      <c r="B20" s="52" t="s">
        <v>35</v>
      </c>
      <c r="C20" s="53">
        <f>C13</f>
        <v>58100000</v>
      </c>
      <c r="D20" s="30"/>
      <c r="G20" s="1"/>
      <c r="H20" s="49">
        <f>SUM(H12:H18)</f>
        <v>1646140000</v>
      </c>
      <c r="J20" s="2"/>
      <c r="K20" s="49">
        <f>SUM(K12:K18)</f>
        <v>439424000</v>
      </c>
    </row>
    <row r="21" spans="1:11" s="31" customFormat="1" ht="30" customHeight="1">
      <c r="A21" s="51">
        <v>5</v>
      </c>
      <c r="B21" s="52" t="s">
        <v>19</v>
      </c>
      <c r="C21" s="53">
        <f>SUM(C22:C26)</f>
        <v>358691800</v>
      </c>
      <c r="D21" s="30"/>
      <c r="F21" s="73" t="s">
        <v>30</v>
      </c>
      <c r="G21" s="77">
        <v>12</v>
      </c>
      <c r="H21" s="75">
        <v>14440000</v>
      </c>
      <c r="J21" s="73">
        <v>9</v>
      </c>
      <c r="K21" s="75">
        <v>4700000</v>
      </c>
    </row>
    <row r="22" spans="1:11" ht="24" customHeight="1">
      <c r="A22" s="5"/>
      <c r="B22" s="37" t="s">
        <v>37</v>
      </c>
      <c r="C22" s="34">
        <f>97759000*3+24409000</f>
        <v>317686000</v>
      </c>
      <c r="D22" s="6"/>
      <c r="F22" s="73"/>
      <c r="G22" s="77">
        <v>1</v>
      </c>
      <c r="H22" s="75">
        <v>11520000</v>
      </c>
      <c r="J22" s="73">
        <v>10</v>
      </c>
      <c r="K22" s="78">
        <v>8340000</v>
      </c>
    </row>
    <row r="23" spans="1:11" ht="30" customHeight="1">
      <c r="A23" s="5"/>
      <c r="B23" s="54" t="s">
        <v>69</v>
      </c>
      <c r="C23" s="34">
        <f>1976000+873600+1842000</f>
        <v>4691600</v>
      </c>
      <c r="D23" s="6"/>
      <c r="F23" s="73"/>
      <c r="G23" s="77">
        <v>3</v>
      </c>
      <c r="H23" s="75">
        <v>15840000</v>
      </c>
      <c r="J23" s="73">
        <v>11</v>
      </c>
      <c r="K23" s="78">
        <v>12140000</v>
      </c>
    </row>
    <row r="24" spans="1:8" ht="30" customHeight="1">
      <c r="A24" s="5"/>
      <c r="B24" s="54" t="s">
        <v>70</v>
      </c>
      <c r="C24" s="34">
        <v>4092000</v>
      </c>
      <c r="D24" s="6"/>
      <c r="F24" s="73"/>
      <c r="G24" s="77">
        <v>4</v>
      </c>
      <c r="H24" s="75">
        <v>13480000</v>
      </c>
    </row>
    <row r="25" spans="1:11" ht="30" customHeight="1">
      <c r="A25" s="5"/>
      <c r="B25" s="37" t="s">
        <v>36</v>
      </c>
      <c r="C25" s="55">
        <f>9670000*3+3212200</f>
        <v>32222200</v>
      </c>
      <c r="D25" s="6"/>
      <c r="F25" s="26"/>
      <c r="G25" s="77">
        <v>5</v>
      </c>
      <c r="H25" s="43">
        <v>2820000</v>
      </c>
      <c r="K25" s="48">
        <f>SUM(K21:K24)</f>
        <v>25180000</v>
      </c>
    </row>
    <row r="26" spans="1:8" ht="30" customHeight="1">
      <c r="A26" s="63"/>
      <c r="B26" s="66" t="s">
        <v>46</v>
      </c>
      <c r="C26" s="64"/>
      <c r="D26" s="65"/>
      <c r="F26" s="26"/>
      <c r="H26" s="43">
        <f>SUM(H21:H25)</f>
        <v>58100000</v>
      </c>
    </row>
    <row r="27" spans="1:8" s="1" customFormat="1" ht="30" customHeight="1">
      <c r="A27" s="56" t="s">
        <v>16</v>
      </c>
      <c r="B27" s="56" t="s">
        <v>20</v>
      </c>
      <c r="C27" s="57">
        <f>C9+C10-C16</f>
        <v>5571700</v>
      </c>
      <c r="D27" s="58"/>
      <c r="H27" s="43"/>
    </row>
    <row r="28" ht="15.75" customHeight="1"/>
    <row r="29" spans="3:4" ht="15">
      <c r="C29" s="85" t="str">
        <f>'Bieu 03 nuoc'!C20:D20</f>
        <v>Ngày 21 tháng  05 năm 2021</v>
      </c>
      <c r="D29" s="85"/>
    </row>
    <row r="30" spans="2:4" ht="15">
      <c r="B30" s="21" t="s">
        <v>14</v>
      </c>
      <c r="C30" s="84" t="s">
        <v>12</v>
      </c>
      <c r="D30" s="84"/>
    </row>
    <row r="31" ht="15">
      <c r="B31" s="21"/>
    </row>
    <row r="32" ht="27.75" customHeight="1">
      <c r="B32" s="21"/>
    </row>
    <row r="33" ht="15">
      <c r="B33" s="21"/>
    </row>
    <row r="34" spans="2:4" s="19" customFormat="1" ht="15.75">
      <c r="B34" s="45" t="s">
        <v>24</v>
      </c>
      <c r="C34" s="86" t="s">
        <v>13</v>
      </c>
      <c r="D34" s="86"/>
    </row>
    <row r="35" spans="2:4" ht="15">
      <c r="B35" s="80"/>
      <c r="C35" s="73"/>
      <c r="D35" s="73"/>
    </row>
  </sheetData>
  <sheetProtection/>
  <mergeCells count="6">
    <mergeCell ref="C34:D34"/>
    <mergeCell ref="A4:D4"/>
    <mergeCell ref="A5:D5"/>
    <mergeCell ref="A6:D6"/>
    <mergeCell ref="C30:D30"/>
    <mergeCell ref="C29:D29"/>
  </mergeCells>
  <printOptions/>
  <pageMargins left="0.95" right="0.19" top="0.19" bottom="0.36" header="0.16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57421875" style="0" customWidth="1"/>
    <col min="4" max="4" width="29.00390625" style="0" customWidth="1"/>
    <col min="6" max="6" width="16.28125" style="0" bestFit="1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35.25" customHeight="1">
      <c r="A5" s="83" t="s">
        <v>78</v>
      </c>
      <c r="B5" s="84"/>
      <c r="C5" s="84"/>
      <c r="D5" s="84"/>
    </row>
    <row r="6" spans="1:4" ht="15" customHeight="1">
      <c r="A6" s="84" t="str">
        <f>'Bieu 03 nuoc'!A6:D6</f>
        <v>Năm học 2020-2021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17</v>
      </c>
      <c r="C9" s="69">
        <v>10575000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45800000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45800000</v>
      </c>
      <c r="D11" s="4"/>
    </row>
    <row r="12" spans="1:6" ht="30" customHeight="1">
      <c r="A12" s="5"/>
      <c r="B12" s="12" t="s">
        <v>21</v>
      </c>
      <c r="C12" s="23">
        <v>45800000</v>
      </c>
      <c r="D12" s="6"/>
      <c r="F12" s="26"/>
    </row>
    <row r="13" spans="1:4" s="2" customFormat="1" ht="30" customHeight="1">
      <c r="A13" s="3" t="s">
        <v>6</v>
      </c>
      <c r="B13" s="27" t="s">
        <v>15</v>
      </c>
      <c r="C13" s="25">
        <f>SUM(C14:C19)</f>
        <v>51958000</v>
      </c>
      <c r="D13" s="3"/>
    </row>
    <row r="14" spans="1:4" ht="30" customHeight="1">
      <c r="A14" s="5">
        <v>1</v>
      </c>
      <c r="B14" s="61" t="s">
        <v>57</v>
      </c>
      <c r="C14" s="34">
        <v>29198400</v>
      </c>
      <c r="D14" s="6"/>
    </row>
    <row r="15" spans="1:4" ht="30" customHeight="1">
      <c r="A15" s="5">
        <v>2</v>
      </c>
      <c r="B15" s="61" t="s">
        <v>58</v>
      </c>
      <c r="C15" s="34">
        <v>10900000</v>
      </c>
      <c r="D15" s="6"/>
    </row>
    <row r="16" spans="1:4" ht="30" customHeight="1">
      <c r="A16" s="5">
        <v>3</v>
      </c>
      <c r="B16" s="33" t="s">
        <v>43</v>
      </c>
      <c r="C16" s="34">
        <v>7129600</v>
      </c>
      <c r="D16" s="6"/>
    </row>
    <row r="17" spans="1:4" ht="30" customHeight="1">
      <c r="A17" s="5">
        <v>4</v>
      </c>
      <c r="B17" s="33" t="s">
        <v>40</v>
      </c>
      <c r="C17" s="34">
        <v>3512000</v>
      </c>
      <c r="D17" s="6"/>
    </row>
    <row r="18" spans="1:4" ht="30" customHeight="1">
      <c r="A18" s="5">
        <v>5</v>
      </c>
      <c r="B18" s="33" t="s">
        <v>75</v>
      </c>
      <c r="C18" s="34">
        <v>1218000</v>
      </c>
      <c r="D18" s="6"/>
    </row>
    <row r="19" spans="1:4" ht="30" customHeight="1">
      <c r="A19" s="63"/>
      <c r="B19" s="67"/>
      <c r="C19" s="68"/>
      <c r="D19" s="65"/>
    </row>
    <row r="20" spans="1:4" s="1" customFormat="1" ht="30" customHeight="1">
      <c r="A20" s="56" t="s">
        <v>16</v>
      </c>
      <c r="B20" s="56" t="s">
        <v>20</v>
      </c>
      <c r="C20" s="59">
        <f>C9+C10-C13</f>
        <v>4417000</v>
      </c>
      <c r="D20" s="58"/>
    </row>
    <row r="21" ht="9" customHeight="1"/>
    <row r="22" spans="3:4" ht="15">
      <c r="C22" s="85" t="str">
        <f>'Bieu 03btru'!C29:D29</f>
        <v>Ngày 21 tháng  05 năm 2021</v>
      </c>
      <c r="D22" s="85"/>
    </row>
    <row r="23" spans="2:4" ht="15">
      <c r="B23" s="21" t="s">
        <v>14</v>
      </c>
      <c r="C23" s="84" t="s">
        <v>12</v>
      </c>
      <c r="D23" s="84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45" t="s">
        <v>24</v>
      </c>
      <c r="C27" s="86" t="s">
        <v>13</v>
      </c>
      <c r="D27" s="86"/>
    </row>
  </sheetData>
  <sheetProtection/>
  <mergeCells count="6">
    <mergeCell ref="A4:D4"/>
    <mergeCell ref="A5:D5"/>
    <mergeCell ref="A6:D6"/>
    <mergeCell ref="C22:D22"/>
    <mergeCell ref="C23:D23"/>
    <mergeCell ref="C27:D27"/>
  </mergeCells>
  <printOptions/>
  <pageMargins left="0.7" right="0.2" top="0.16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57421875" style="0" customWidth="1"/>
    <col min="4" max="4" width="29.00390625" style="0" customWidth="1"/>
    <col min="6" max="6" width="16.28125" style="0" bestFit="1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35.25" customHeight="1">
      <c r="A5" s="83" t="s">
        <v>79</v>
      </c>
      <c r="B5" s="84"/>
      <c r="C5" s="84"/>
      <c r="D5" s="84"/>
    </row>
    <row r="6" spans="1:4" ht="15" customHeight="1">
      <c r="A6" s="84" t="str">
        <f>'Bieu 03 nuoc'!A6:D6</f>
        <v>Năm học 2020-2021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17</v>
      </c>
      <c r="C9" s="69">
        <v>5565000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72590000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72590000</v>
      </c>
      <c r="D11" s="4"/>
    </row>
    <row r="12" spans="1:6" ht="30" customHeight="1">
      <c r="A12" s="5"/>
      <c r="B12" s="12" t="s">
        <v>21</v>
      </c>
      <c r="C12" s="23">
        <v>72590000</v>
      </c>
      <c r="D12" s="6"/>
      <c r="F12" s="26"/>
    </row>
    <row r="13" spans="1:4" s="2" customFormat="1" ht="30" customHeight="1">
      <c r="A13" s="3" t="s">
        <v>6</v>
      </c>
      <c r="B13" s="27" t="s">
        <v>15</v>
      </c>
      <c r="C13" s="25">
        <f>SUM(C14:C19)</f>
        <v>72961000</v>
      </c>
      <c r="D13" s="3"/>
    </row>
    <row r="14" spans="1:4" ht="30" customHeight="1">
      <c r="A14" s="5">
        <v>1</v>
      </c>
      <c r="B14" s="37" t="s">
        <v>59</v>
      </c>
      <c r="C14" s="34">
        <f>12691000+12691000+12740000+12691000</f>
        <v>50813000</v>
      </c>
      <c r="D14" s="6"/>
    </row>
    <row r="15" spans="1:4" ht="30" customHeight="1">
      <c r="A15" s="5">
        <v>2</v>
      </c>
      <c r="B15" s="61" t="s">
        <v>60</v>
      </c>
      <c r="C15" s="34">
        <f>4053000*4</f>
        <v>16212000</v>
      </c>
      <c r="D15" s="6"/>
    </row>
    <row r="16" spans="1:4" ht="30" customHeight="1">
      <c r="A16" s="5">
        <v>3</v>
      </c>
      <c r="B16" s="33" t="s">
        <v>43</v>
      </c>
      <c r="C16" s="34"/>
      <c r="D16" s="6"/>
    </row>
    <row r="17" spans="1:4" ht="30" customHeight="1">
      <c r="A17" s="5">
        <v>4</v>
      </c>
      <c r="B17" s="33" t="s">
        <v>40</v>
      </c>
      <c r="C17" s="34">
        <v>5936000</v>
      </c>
      <c r="D17" s="6"/>
    </row>
    <row r="18" spans="1:4" ht="30" customHeight="1">
      <c r="A18" s="5"/>
      <c r="B18" s="33"/>
      <c r="C18" s="34"/>
      <c r="D18" s="6"/>
    </row>
    <row r="19" spans="1:4" ht="30" customHeight="1">
      <c r="A19" s="63"/>
      <c r="B19" s="67"/>
      <c r="C19" s="68"/>
      <c r="D19" s="65"/>
    </row>
    <row r="20" spans="1:4" s="1" customFormat="1" ht="30" customHeight="1">
      <c r="A20" s="56" t="s">
        <v>16</v>
      </c>
      <c r="B20" s="56" t="s">
        <v>20</v>
      </c>
      <c r="C20" s="59">
        <f>C9+C10-C13</f>
        <v>5194000</v>
      </c>
      <c r="D20" s="58"/>
    </row>
    <row r="21" ht="9" customHeight="1"/>
    <row r="22" spans="3:4" ht="15">
      <c r="C22" s="85" t="str">
        <f>'Bieu 03btru'!C29:D29</f>
        <v>Ngày 21 tháng  05 năm 2021</v>
      </c>
      <c r="D22" s="85"/>
    </row>
    <row r="23" spans="2:4" ht="15">
      <c r="B23" s="21" t="s">
        <v>14</v>
      </c>
      <c r="C23" s="84" t="s">
        <v>12</v>
      </c>
      <c r="D23" s="84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45" t="s">
        <v>24</v>
      </c>
      <c r="C27" s="86" t="s">
        <v>13</v>
      </c>
      <c r="D27" s="86"/>
    </row>
  </sheetData>
  <sheetProtection/>
  <mergeCells count="6">
    <mergeCell ref="C27:D27"/>
    <mergeCell ref="A4:D4"/>
    <mergeCell ref="A5:D5"/>
    <mergeCell ref="A6:D6"/>
    <mergeCell ref="C23:D23"/>
    <mergeCell ref="C22:D22"/>
  </mergeCells>
  <printOptions/>
  <pageMargins left="0.52" right="0.19" top="0.33" bottom="0.51" header="0.36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.421875" style="0" customWidth="1"/>
    <col min="2" max="2" width="39.8515625" style="9" customWidth="1"/>
    <col min="3" max="3" width="22.57421875" style="0" customWidth="1"/>
    <col min="4" max="4" width="20.8515625" style="0" customWidth="1"/>
    <col min="6" max="6" width="16.28125" style="0" bestFit="1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28.5" customHeight="1">
      <c r="A5" s="83" t="s">
        <v>80</v>
      </c>
      <c r="B5" s="84"/>
      <c r="C5" s="84"/>
      <c r="D5" s="84"/>
    </row>
    <row r="6" spans="1:4" ht="15" customHeight="1">
      <c r="A6" s="84" t="str">
        <f>'Bieu 03 nuoc'!A6:D6</f>
        <v>Năm học 2020-2021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33" customHeight="1">
      <c r="A9" s="35"/>
      <c r="B9" s="47" t="s">
        <v>22</v>
      </c>
      <c r="C9" s="60">
        <v>6958475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280194000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280194000</v>
      </c>
      <c r="D11" s="4"/>
    </row>
    <row r="12" spans="1:6" ht="30" customHeight="1">
      <c r="A12" s="5"/>
      <c r="B12" s="12" t="s">
        <v>21</v>
      </c>
      <c r="C12" s="23">
        <v>280194000</v>
      </c>
      <c r="D12" s="6"/>
      <c r="F12">
        <f>116040000+125880000</f>
        <v>241920000</v>
      </c>
    </row>
    <row r="13" spans="1:4" s="2" customFormat="1" ht="30" customHeight="1">
      <c r="A13" s="3" t="s">
        <v>6</v>
      </c>
      <c r="B13" s="27" t="s">
        <v>15</v>
      </c>
      <c r="C13" s="25">
        <f>SUM(C14:C19)</f>
        <v>280677950</v>
      </c>
      <c r="D13" s="3"/>
    </row>
    <row r="14" spans="1:4" ht="30" customHeight="1">
      <c r="A14" s="5">
        <v>1</v>
      </c>
      <c r="B14" s="37" t="s">
        <v>66</v>
      </c>
      <c r="C14" s="34">
        <f>57008000+55748000+58667000+58667000+869750</f>
        <v>230959750</v>
      </c>
      <c r="D14" s="6"/>
    </row>
    <row r="15" spans="1:4" ht="30" customHeight="1">
      <c r="A15" s="5">
        <v>2</v>
      </c>
      <c r="B15" s="61" t="s">
        <v>67</v>
      </c>
      <c r="C15" s="34">
        <f>9330000+9187000+5827000+5827000</f>
        <v>30171000</v>
      </c>
      <c r="D15" s="6"/>
    </row>
    <row r="16" spans="1:4" ht="30" customHeight="1">
      <c r="A16" s="5">
        <v>3</v>
      </c>
      <c r="B16" s="33" t="s">
        <v>44</v>
      </c>
      <c r="C16" s="34">
        <v>5696725</v>
      </c>
      <c r="D16" s="6"/>
    </row>
    <row r="17" spans="1:4" ht="30" customHeight="1">
      <c r="A17" s="5">
        <v>4</v>
      </c>
      <c r="B17" s="33" t="s">
        <v>41</v>
      </c>
      <c r="C17" s="34">
        <v>3350475</v>
      </c>
      <c r="D17" s="6"/>
    </row>
    <row r="18" spans="1:4" ht="30" customHeight="1">
      <c r="A18" s="5">
        <v>5</v>
      </c>
      <c r="B18" s="33" t="s">
        <v>68</v>
      </c>
      <c r="C18" s="34">
        <v>10500000</v>
      </c>
      <c r="D18" s="6"/>
    </row>
    <row r="19" spans="1:4" ht="30" customHeight="1">
      <c r="A19" s="5"/>
      <c r="B19" s="33"/>
      <c r="C19" s="34"/>
      <c r="D19" s="6"/>
    </row>
    <row r="20" spans="1:4" s="1" customFormat="1" ht="30" customHeight="1">
      <c r="A20" s="56" t="s">
        <v>16</v>
      </c>
      <c r="B20" s="56" t="s">
        <v>20</v>
      </c>
      <c r="C20" s="59">
        <f>C11-C13+C9</f>
        <v>6474525</v>
      </c>
      <c r="D20" s="58"/>
    </row>
    <row r="21" ht="9" customHeight="1"/>
    <row r="22" spans="3:4" ht="15">
      <c r="C22" s="85" t="str">
        <f>'Bieu 03Phonic lớp 2'!C22:D22</f>
        <v>Ngày 21 tháng  05 năm 2021</v>
      </c>
      <c r="D22" s="85"/>
    </row>
    <row r="23" spans="2:4" ht="15">
      <c r="B23" s="21" t="s">
        <v>14</v>
      </c>
      <c r="C23" s="84" t="s">
        <v>12</v>
      </c>
      <c r="D23" s="84"/>
    </row>
    <row r="24" ht="15">
      <c r="B24" s="21"/>
    </row>
    <row r="25" ht="27.75" customHeight="1">
      <c r="B25" s="21"/>
    </row>
    <row r="26" ht="15">
      <c r="B26" s="21"/>
    </row>
    <row r="27" spans="2:4" s="19" customFormat="1" ht="15.75">
      <c r="B27" s="20" t="s">
        <v>24</v>
      </c>
      <c r="C27" s="81" t="s">
        <v>13</v>
      </c>
      <c r="D27" s="81"/>
    </row>
  </sheetData>
  <sheetProtection/>
  <mergeCells count="6">
    <mergeCell ref="C27:D27"/>
    <mergeCell ref="A4:D4"/>
    <mergeCell ref="A5:D5"/>
    <mergeCell ref="A6:D6"/>
    <mergeCell ref="C23:D23"/>
    <mergeCell ref="C22:D22"/>
  </mergeCells>
  <printOptions/>
  <pageMargins left="0.95" right="0.19" top="0.33" bottom="0.51" header="0.36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A6" sqref="A6:D6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1.7109375" style="0" customWidth="1"/>
    <col min="4" max="4" width="24.7109375" style="0" customWidth="1"/>
    <col min="6" max="6" width="16.28125" style="0" bestFit="1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36" customHeight="1">
      <c r="A5" s="83" t="s">
        <v>81</v>
      </c>
      <c r="B5" s="84"/>
      <c r="C5" s="84"/>
      <c r="D5" s="84"/>
    </row>
    <row r="6" spans="1:4" ht="15" customHeight="1">
      <c r="A6" s="84" t="str">
        <f>'Bieu 03 nuoc'!A6:D6</f>
        <v>Năm học 2020-2021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22</v>
      </c>
      <c r="C9" s="69">
        <v>33419000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286365000</v>
      </c>
      <c r="D10" s="4"/>
    </row>
    <row r="11" spans="1:4" s="1" customFormat="1" ht="30" customHeight="1">
      <c r="A11" s="3" t="s">
        <v>4</v>
      </c>
      <c r="B11" s="11" t="s">
        <v>5</v>
      </c>
      <c r="C11" s="16">
        <f>SUM(C12:C12)</f>
        <v>286365000</v>
      </c>
      <c r="D11" s="4"/>
    </row>
    <row r="12" spans="1:4" ht="30" customHeight="1">
      <c r="A12" s="5"/>
      <c r="B12" s="22" t="s">
        <v>39</v>
      </c>
      <c r="C12" s="15">
        <v>286365000</v>
      </c>
      <c r="D12" s="6"/>
    </row>
    <row r="13" spans="1:4" s="2" customFormat="1" ht="30" customHeight="1">
      <c r="A13" s="3" t="s">
        <v>6</v>
      </c>
      <c r="B13" s="27" t="s">
        <v>15</v>
      </c>
      <c r="C13" s="25">
        <f>SUM(C14:C20)</f>
        <v>310834411</v>
      </c>
      <c r="D13" s="3"/>
    </row>
    <row r="14" spans="1:4" ht="30" customHeight="1">
      <c r="A14" s="5">
        <v>1</v>
      </c>
      <c r="B14" s="37" t="s">
        <v>53</v>
      </c>
      <c r="C14" s="34">
        <f>28433000*4</f>
        <v>113732000</v>
      </c>
      <c r="D14" s="6"/>
    </row>
    <row r="15" spans="1:4" ht="31.5" customHeight="1">
      <c r="A15" s="5">
        <v>2</v>
      </c>
      <c r="B15" s="61" t="s">
        <v>54</v>
      </c>
      <c r="C15" s="34">
        <f>32292000+32177250+32211000+32184000</f>
        <v>128864250</v>
      </c>
      <c r="D15" s="6"/>
    </row>
    <row r="16" spans="1:4" ht="33.75" customHeight="1">
      <c r="A16" s="5">
        <v>3</v>
      </c>
      <c r="B16" s="61" t="s">
        <v>47</v>
      </c>
      <c r="C16" s="34">
        <v>5000000</v>
      </c>
      <c r="D16" s="6"/>
    </row>
    <row r="17" spans="1:4" ht="30" customHeight="1">
      <c r="A17" s="5">
        <v>4</v>
      </c>
      <c r="B17" s="33" t="s">
        <v>42</v>
      </c>
      <c r="C17" s="34">
        <f>17860000+17074750</f>
        <v>34934750</v>
      </c>
      <c r="D17" s="6"/>
    </row>
    <row r="18" spans="1:4" ht="30" customHeight="1">
      <c r="A18" s="5">
        <v>5</v>
      </c>
      <c r="B18" s="33" t="s">
        <v>55</v>
      </c>
      <c r="C18" s="34">
        <f>19403486-3350475-3169600</f>
        <v>12883411</v>
      </c>
      <c r="D18" s="6"/>
    </row>
    <row r="19" spans="1:4" ht="30" customHeight="1">
      <c r="A19" s="63">
        <v>6</v>
      </c>
      <c r="B19" s="67" t="s">
        <v>56</v>
      </c>
      <c r="C19" s="68">
        <v>15420000</v>
      </c>
      <c r="D19" s="65"/>
    </row>
    <row r="20" spans="1:4" ht="30" customHeight="1">
      <c r="A20" s="63"/>
      <c r="B20" s="67"/>
      <c r="C20" s="68"/>
      <c r="D20" s="65"/>
    </row>
    <row r="21" spans="1:4" ht="30" customHeight="1">
      <c r="A21" s="56" t="s">
        <v>16</v>
      </c>
      <c r="B21" s="56" t="s">
        <v>20</v>
      </c>
      <c r="C21" s="62">
        <f>C9+C10-C13</f>
        <v>8949589</v>
      </c>
      <c r="D21" s="8"/>
    </row>
    <row r="22" spans="1:4" ht="30" customHeight="1">
      <c r="A22" s="38"/>
      <c r="B22" s="39"/>
      <c r="C22" s="40"/>
      <c r="D22" s="40"/>
    </row>
    <row r="23" ht="9" customHeight="1"/>
    <row r="24" spans="3:4" ht="15">
      <c r="C24" s="85" t="str">
        <f>'Bieu 03  lớp 3,4,5'!C22:D22</f>
        <v>Ngày 21 tháng  05 năm 2021</v>
      </c>
      <c r="D24" s="85"/>
    </row>
    <row r="25" spans="2:4" ht="15">
      <c r="B25" s="21" t="s">
        <v>14</v>
      </c>
      <c r="C25" s="84" t="s">
        <v>12</v>
      </c>
      <c r="D25" s="84"/>
    </row>
    <row r="26" ht="15">
      <c r="B26" s="21"/>
    </row>
    <row r="27" ht="27.75" customHeight="1">
      <c r="B27" s="21"/>
    </row>
    <row r="28" ht="15">
      <c r="B28" s="21"/>
    </row>
    <row r="29" spans="2:4" s="19" customFormat="1" ht="15.75">
      <c r="B29" s="20" t="s">
        <v>24</v>
      </c>
      <c r="C29" s="81" t="s">
        <v>13</v>
      </c>
      <c r="D29" s="81"/>
    </row>
  </sheetData>
  <sheetProtection/>
  <mergeCells count="6">
    <mergeCell ref="C29:D29"/>
    <mergeCell ref="A4:D4"/>
    <mergeCell ref="A5:D5"/>
    <mergeCell ref="A6:D6"/>
    <mergeCell ref="C25:D25"/>
    <mergeCell ref="C24:D24"/>
  </mergeCells>
  <printOptions/>
  <pageMargins left="0.95" right="0.19" top="0.33" bottom="0.51" header="0.36" footer="0.3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.421875" style="0" customWidth="1"/>
    <col min="2" max="2" width="41.140625" style="9" customWidth="1"/>
    <col min="3" max="3" width="23.7109375" style="0" customWidth="1"/>
    <col min="4" max="4" width="22.57421875" style="0" customWidth="1"/>
    <col min="6" max="6" width="16.28125" style="0" bestFit="1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39.75" customHeight="1">
      <c r="A5" s="83" t="s">
        <v>82</v>
      </c>
      <c r="B5" s="84"/>
      <c r="C5" s="84"/>
      <c r="D5" s="84"/>
    </row>
    <row r="6" spans="1:4" ht="15" customHeight="1">
      <c r="A6" s="84" t="str">
        <f>'Bieu 03 nuoc'!A6:D6</f>
        <v>Năm học 2020-2021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22</v>
      </c>
      <c r="C9" s="36">
        <v>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368788410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C12+C13</f>
        <v>368788410</v>
      </c>
      <c r="D11" s="4"/>
      <c r="F11" s="1">
        <f>65303/133</f>
        <v>491</v>
      </c>
    </row>
    <row r="12" spans="1:4" ht="30" customHeight="1">
      <c r="A12" s="5"/>
      <c r="B12" s="22" t="s">
        <v>73</v>
      </c>
      <c r="C12" s="15">
        <v>368788410</v>
      </c>
      <c r="D12" s="6"/>
    </row>
    <row r="13" spans="1:4" ht="30" customHeight="1">
      <c r="A13" s="5"/>
      <c r="B13" s="22"/>
      <c r="C13" s="15"/>
      <c r="D13" s="6"/>
    </row>
    <row r="14" spans="1:4" s="2" customFormat="1" ht="30" customHeight="1">
      <c r="A14" s="3" t="s">
        <v>6</v>
      </c>
      <c r="B14" s="27" t="s">
        <v>15</v>
      </c>
      <c r="C14" s="25">
        <f>SUM(C15:C19)</f>
        <v>368788410</v>
      </c>
      <c r="D14" s="3"/>
    </row>
    <row r="15" spans="1:4" ht="30" customHeight="1">
      <c r="A15" s="5">
        <v>1</v>
      </c>
      <c r="B15" s="22" t="s">
        <v>74</v>
      </c>
      <c r="C15" s="15">
        <f>C12</f>
        <v>368788410</v>
      </c>
      <c r="D15" s="6"/>
    </row>
    <row r="16" spans="1:4" ht="31.5" customHeight="1">
      <c r="A16" s="5"/>
      <c r="B16" s="22"/>
      <c r="C16" s="15">
        <f>C13</f>
        <v>0</v>
      </c>
      <c r="D16" s="6"/>
    </row>
    <row r="17" spans="1:4" ht="33.75" customHeight="1">
      <c r="A17" s="5"/>
      <c r="B17" s="61"/>
      <c r="C17" s="34"/>
      <c r="D17" s="6"/>
    </row>
    <row r="18" spans="1:4" ht="30" customHeight="1">
      <c r="A18" s="5"/>
      <c r="B18" s="33"/>
      <c r="C18" s="34"/>
      <c r="D18" s="6"/>
    </row>
    <row r="19" spans="1:4" ht="30" customHeight="1">
      <c r="A19" s="5"/>
      <c r="B19" s="44"/>
      <c r="C19" s="34"/>
      <c r="D19" s="6"/>
    </row>
    <row r="20" spans="1:4" ht="30" customHeight="1">
      <c r="A20" s="56" t="s">
        <v>16</v>
      </c>
      <c r="B20" s="56" t="s">
        <v>20</v>
      </c>
      <c r="C20" s="62">
        <f>C11-C14</f>
        <v>0</v>
      </c>
      <c r="D20" s="8"/>
    </row>
    <row r="21" spans="1:4" ht="30" customHeight="1">
      <c r="A21" s="38"/>
      <c r="B21" s="39"/>
      <c r="C21" s="40"/>
      <c r="D21" s="40"/>
    </row>
    <row r="22" ht="9" customHeight="1"/>
    <row r="23" spans="3:4" ht="15">
      <c r="C23" s="85" t="str">
        <f>'Bieu 03  lớp 3,4,5'!C22:D22</f>
        <v>Ngày 21 tháng  05 năm 2021</v>
      </c>
      <c r="D23" s="85"/>
    </row>
    <row r="24" spans="2:4" ht="15">
      <c r="B24" s="21" t="s">
        <v>14</v>
      </c>
      <c r="C24" s="84" t="s">
        <v>12</v>
      </c>
      <c r="D24" s="84"/>
    </row>
    <row r="25" ht="15">
      <c r="B25" s="21"/>
    </row>
    <row r="26" ht="27.75" customHeight="1">
      <c r="B26" s="21"/>
    </row>
    <row r="27" ht="15">
      <c r="B27" s="21"/>
    </row>
    <row r="28" spans="2:4" s="19" customFormat="1" ht="15.75">
      <c r="B28" s="20" t="s">
        <v>24</v>
      </c>
      <c r="C28" s="81" t="s">
        <v>13</v>
      </c>
      <c r="D28" s="81"/>
    </row>
  </sheetData>
  <sheetProtection/>
  <mergeCells count="6">
    <mergeCell ref="A4:D4"/>
    <mergeCell ref="A5:D5"/>
    <mergeCell ref="A6:D6"/>
    <mergeCell ref="C23:D23"/>
    <mergeCell ref="C24:D24"/>
    <mergeCell ref="C28:D28"/>
  </mergeCells>
  <printOptions/>
  <pageMargins left="0.64" right="0.25" top="0.33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1.7109375" style="0" customWidth="1"/>
    <col min="4" max="4" width="24.7109375" style="0" customWidth="1"/>
    <col min="6" max="6" width="16.28125" style="0" bestFit="1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16.5" customHeight="1">
      <c r="A5" s="84" t="s">
        <v>83</v>
      </c>
      <c r="B5" s="84"/>
      <c r="C5" s="84"/>
      <c r="D5" s="84"/>
    </row>
    <row r="6" spans="1:4" ht="31.5" customHeight="1">
      <c r="A6" s="84" t="str">
        <f>'Bieu 03 nuoc'!A6:D6</f>
        <v>Năm học 2020-2021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22</v>
      </c>
      <c r="C9" s="69">
        <v>414000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53970000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SUM(C12:C12)</f>
        <v>53970000</v>
      </c>
      <c r="D11" s="4"/>
      <c r="F11" s="1">
        <f>40890/30</f>
        <v>1363</v>
      </c>
    </row>
    <row r="12" spans="1:4" ht="30" customHeight="1">
      <c r="A12" s="5"/>
      <c r="B12" s="22" t="s">
        <v>48</v>
      </c>
      <c r="C12" s="15">
        <v>53970000</v>
      </c>
      <c r="D12" s="6"/>
    </row>
    <row r="13" spans="1:4" s="2" customFormat="1" ht="30" customHeight="1">
      <c r="A13" s="3" t="s">
        <v>6</v>
      </c>
      <c r="B13" s="27" t="s">
        <v>15</v>
      </c>
      <c r="C13" s="25">
        <f>SUM(C14:C18)</f>
        <v>54384000</v>
      </c>
      <c r="D13" s="3"/>
    </row>
    <row r="14" spans="1:4" ht="30" customHeight="1">
      <c r="A14" s="5">
        <v>1</v>
      </c>
      <c r="B14" s="37" t="s">
        <v>49</v>
      </c>
      <c r="C14" s="34">
        <f>9300000*3+2325000</f>
        <v>30225000</v>
      </c>
      <c r="D14" s="6"/>
    </row>
    <row r="15" spans="1:4" ht="31.5" customHeight="1">
      <c r="A15" s="5">
        <v>2</v>
      </c>
      <c r="B15" s="61" t="s">
        <v>50</v>
      </c>
      <c r="C15" s="34">
        <f>4059000*3+1864500</f>
        <v>14041500</v>
      </c>
      <c r="D15" s="6"/>
    </row>
    <row r="16" spans="1:4" ht="33.75" customHeight="1">
      <c r="A16" s="5">
        <v>3</v>
      </c>
      <c r="B16" s="61" t="s">
        <v>51</v>
      </c>
      <c r="C16" s="34">
        <v>10117500</v>
      </c>
      <c r="D16" s="6"/>
    </row>
    <row r="17" spans="1:4" ht="30" customHeight="1">
      <c r="A17" s="5"/>
      <c r="B17" s="33"/>
      <c r="C17" s="34"/>
      <c r="D17" s="6"/>
    </row>
    <row r="18" spans="1:4" ht="30" customHeight="1">
      <c r="A18" s="5"/>
      <c r="B18" s="44"/>
      <c r="C18" s="34"/>
      <c r="D18" s="6"/>
    </row>
    <row r="19" spans="1:4" ht="30" customHeight="1">
      <c r="A19" s="56" t="s">
        <v>16</v>
      </c>
      <c r="B19" s="56" t="s">
        <v>20</v>
      </c>
      <c r="C19" s="62">
        <f>C9+C10-C13</f>
        <v>0</v>
      </c>
      <c r="D19" s="8"/>
    </row>
    <row r="20" spans="1:4" ht="30" customHeight="1">
      <c r="A20" s="38"/>
      <c r="B20" s="39"/>
      <c r="C20" s="40"/>
      <c r="D20" s="40"/>
    </row>
    <row r="21" ht="9" customHeight="1"/>
    <row r="22" spans="3:4" ht="15">
      <c r="C22" s="85" t="str">
        <f>'Bieu 03  lớp 3,4,5'!C22:D22</f>
        <v>Ngày 21 tháng  05 năm 2021</v>
      </c>
      <c r="D22" s="85"/>
    </row>
    <row r="23" spans="2:4" ht="15">
      <c r="B23" s="21" t="s">
        <v>14</v>
      </c>
      <c r="C23" s="84" t="s">
        <v>12</v>
      </c>
      <c r="D23" s="84"/>
    </row>
    <row r="24" ht="15">
      <c r="B24" s="21"/>
    </row>
    <row r="25" ht="27.75" customHeight="1">
      <c r="B25" s="21"/>
    </row>
    <row r="26" ht="15">
      <c r="B26" s="21"/>
    </row>
    <row r="27" spans="2:4" s="79" customFormat="1" ht="15.75">
      <c r="B27" s="45" t="s">
        <v>24</v>
      </c>
      <c r="C27" s="86" t="s">
        <v>13</v>
      </c>
      <c r="D27" s="86"/>
    </row>
  </sheetData>
  <sheetProtection/>
  <mergeCells count="6">
    <mergeCell ref="A4:D4"/>
    <mergeCell ref="A5:D5"/>
    <mergeCell ref="A6:D6"/>
    <mergeCell ref="C22:D22"/>
    <mergeCell ref="C23:D23"/>
    <mergeCell ref="C27:D27"/>
  </mergeCells>
  <printOptions/>
  <pageMargins left="0.7" right="0.2" top="0.19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6.421875" style="0" customWidth="1"/>
    <col min="2" max="2" width="37.57421875" style="9" customWidth="1"/>
    <col min="3" max="3" width="22.8515625" style="0" customWidth="1"/>
    <col min="4" max="4" width="24.7109375" style="0" customWidth="1"/>
    <col min="6" max="6" width="16.28125" style="0" bestFit="1" customWidth="1"/>
  </cols>
  <sheetData>
    <row r="1" ht="15">
      <c r="A1" s="1" t="s">
        <v>25</v>
      </c>
    </row>
    <row r="2" spans="1:4" ht="15">
      <c r="A2" s="1" t="s">
        <v>26</v>
      </c>
      <c r="D2" t="s">
        <v>8</v>
      </c>
    </row>
    <row r="3" ht="15">
      <c r="A3" s="1" t="s">
        <v>27</v>
      </c>
    </row>
    <row r="4" spans="1:4" ht="18.75">
      <c r="A4" s="82" t="s">
        <v>0</v>
      </c>
      <c r="B4" s="82"/>
      <c r="C4" s="82"/>
      <c r="D4" s="82"/>
    </row>
    <row r="5" spans="1:4" ht="34.5" customHeight="1">
      <c r="A5" s="83" t="s">
        <v>84</v>
      </c>
      <c r="B5" s="84"/>
      <c r="C5" s="84"/>
      <c r="D5" s="84"/>
    </row>
    <row r="6" spans="1:4" ht="15" customHeight="1">
      <c r="A6" s="84" t="str">
        <f>'Bieu 03 nuoc'!A6:D6</f>
        <v>Năm học 2020-2021</v>
      </c>
      <c r="B6" s="84"/>
      <c r="C6" s="84"/>
      <c r="D6" s="84"/>
    </row>
    <row r="7" ht="14.25" customHeight="1">
      <c r="D7" t="s">
        <v>7</v>
      </c>
    </row>
    <row r="8" spans="1:4" s="2" customFormat="1" ht="41.25" customHeight="1">
      <c r="A8" s="14" t="s">
        <v>1</v>
      </c>
      <c r="B8" s="17" t="s">
        <v>2</v>
      </c>
      <c r="C8" s="18" t="s">
        <v>10</v>
      </c>
      <c r="D8" s="18" t="s">
        <v>11</v>
      </c>
    </row>
    <row r="9" spans="1:4" s="2" customFormat="1" ht="41.25" customHeight="1">
      <c r="A9" s="35"/>
      <c r="B9" s="47" t="s">
        <v>22</v>
      </c>
      <c r="C9" s="69">
        <v>4590350</v>
      </c>
      <c r="D9" s="36"/>
    </row>
    <row r="10" spans="1:4" s="1" customFormat="1" ht="30" customHeight="1">
      <c r="A10" s="3" t="s">
        <v>3</v>
      </c>
      <c r="B10" s="27" t="s">
        <v>9</v>
      </c>
      <c r="C10" s="16">
        <f>C11</f>
        <v>85050000</v>
      </c>
      <c r="D10" s="4"/>
    </row>
    <row r="11" spans="1:6" s="1" customFormat="1" ht="30" customHeight="1">
      <c r="A11" s="3" t="s">
        <v>4</v>
      </c>
      <c r="B11" s="11" t="s">
        <v>5</v>
      </c>
      <c r="C11" s="16">
        <f>SUM(C12:C12)</f>
        <v>85050000</v>
      </c>
      <c r="D11" s="4"/>
      <c r="F11" s="1">
        <f>65303/133</f>
        <v>491</v>
      </c>
    </row>
    <row r="12" spans="1:6" ht="30" customHeight="1">
      <c r="A12" s="5"/>
      <c r="B12" s="22"/>
      <c r="C12" s="15">
        <v>85050000</v>
      </c>
      <c r="D12" s="6"/>
      <c r="F12">
        <f>85825000/175000</f>
        <v>490.42857142857144</v>
      </c>
    </row>
    <row r="13" spans="1:4" s="2" customFormat="1" ht="30" customHeight="1">
      <c r="A13" s="3" t="s">
        <v>6</v>
      </c>
      <c r="B13" s="27" t="s">
        <v>15</v>
      </c>
      <c r="C13" s="25">
        <f>SUM(C14:C19)</f>
        <v>89640350</v>
      </c>
      <c r="D13" s="3"/>
    </row>
    <row r="14" spans="1:4" ht="30" customHeight="1">
      <c r="A14" s="5">
        <v>1</v>
      </c>
      <c r="B14" s="37" t="s">
        <v>64</v>
      </c>
      <c r="C14" s="34">
        <v>18655700</v>
      </c>
      <c r="D14" s="6"/>
    </row>
    <row r="15" spans="1:4" ht="31.5" customHeight="1">
      <c r="A15" s="5">
        <v>2</v>
      </c>
      <c r="B15" s="61" t="s">
        <v>38</v>
      </c>
      <c r="C15" s="34">
        <v>42082150</v>
      </c>
      <c r="D15" s="6"/>
    </row>
    <row r="16" spans="1:4" ht="33.75" customHeight="1">
      <c r="A16" s="5">
        <v>3</v>
      </c>
      <c r="B16" s="61" t="s">
        <v>65</v>
      </c>
      <c r="C16" s="34">
        <v>12062500</v>
      </c>
      <c r="D16" s="6"/>
    </row>
    <row r="17" spans="1:4" ht="30" customHeight="1">
      <c r="A17" s="5">
        <v>4</v>
      </c>
      <c r="B17" s="33" t="s">
        <v>55</v>
      </c>
      <c r="C17" s="34">
        <v>8800000</v>
      </c>
      <c r="D17" s="6"/>
    </row>
    <row r="18" spans="1:4" ht="30" customHeight="1">
      <c r="A18" s="5">
        <v>5</v>
      </c>
      <c r="B18" s="33" t="s">
        <v>72</v>
      </c>
      <c r="C18" s="34">
        <v>8040000</v>
      </c>
      <c r="D18" s="6"/>
    </row>
    <row r="19" spans="1:4" s="73" customFormat="1" ht="30" customHeight="1">
      <c r="A19" s="70"/>
      <c r="B19" s="67"/>
      <c r="C19" s="71"/>
      <c r="D19" s="72"/>
    </row>
    <row r="20" spans="1:4" ht="30" customHeight="1">
      <c r="A20" s="56" t="s">
        <v>16</v>
      </c>
      <c r="B20" s="56" t="s">
        <v>20</v>
      </c>
      <c r="C20" s="62">
        <f>C9+C10-C13</f>
        <v>0</v>
      </c>
      <c r="D20" s="8"/>
    </row>
    <row r="21" spans="1:4" ht="30" customHeight="1">
      <c r="A21" s="38"/>
      <c r="B21" s="39"/>
      <c r="C21" s="40"/>
      <c r="D21" s="40"/>
    </row>
    <row r="22" ht="9" customHeight="1"/>
    <row r="23" spans="3:4" ht="15">
      <c r="C23" s="85" t="str">
        <f>'Bieu 03  lớp 3,4,5'!C22:D22</f>
        <v>Ngày 21 tháng  05 năm 2021</v>
      </c>
      <c r="D23" s="85"/>
    </row>
    <row r="24" spans="2:4" ht="15">
      <c r="B24" s="21" t="s">
        <v>14</v>
      </c>
      <c r="C24" s="84" t="s">
        <v>12</v>
      </c>
      <c r="D24" s="84"/>
    </row>
    <row r="25" ht="15">
      <c r="B25" s="21"/>
    </row>
    <row r="26" ht="27.75" customHeight="1">
      <c r="B26" s="21"/>
    </row>
    <row r="27" ht="15">
      <c r="B27" s="21"/>
    </row>
    <row r="28" spans="2:4" s="19" customFormat="1" ht="15.75">
      <c r="B28" s="20" t="s">
        <v>24</v>
      </c>
      <c r="C28" s="81" t="s">
        <v>13</v>
      </c>
      <c r="D28" s="81"/>
    </row>
  </sheetData>
  <sheetProtection/>
  <mergeCells count="6">
    <mergeCell ref="A4:D4"/>
    <mergeCell ref="A5:D5"/>
    <mergeCell ref="A6:D6"/>
    <mergeCell ref="C23:D23"/>
    <mergeCell ref="C24:D24"/>
    <mergeCell ref="C28:D28"/>
  </mergeCells>
  <printOptions/>
  <pageMargins left="0.64" right="0.2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Admin</cp:lastModifiedBy>
  <cp:lastPrinted>2021-07-12T08:39:05Z</cp:lastPrinted>
  <dcterms:created xsi:type="dcterms:W3CDTF">2007-11-07T04:36:14Z</dcterms:created>
  <dcterms:modified xsi:type="dcterms:W3CDTF">2021-07-12T08:54:15Z</dcterms:modified>
  <cp:category/>
  <cp:version/>
  <cp:contentType/>
  <cp:contentStatus/>
</cp:coreProperties>
</file>