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firstSheet="2" activeTab="7"/>
  </bookViews>
  <sheets>
    <sheet name="Bieu 03 nuoc" sheetId="1" r:id="rId1"/>
    <sheet name="Bieu 03btru" sheetId="2" r:id="rId2"/>
    <sheet name="Bieu 03Phonic lớp 1,2" sheetId="3" r:id="rId3"/>
    <sheet name="Bieu 03pho nic lớp 3,4,5" sheetId="4" r:id="rId4"/>
    <sheet name="Bieu 03 kỹ năng sống" sheetId="5" r:id="rId5"/>
    <sheet name="BHYT học sinh" sheetId="6" r:id="rId6"/>
    <sheet name="Quỹ vệ sinh" sheetId="7" r:id="rId7"/>
    <sheet name="tin học" sheetId="8" r:id="rId8"/>
  </sheets>
  <definedNames>
    <definedName name="_xlnm.Print_Titles" localSheetId="4">'Bieu 03 kỹ năng sống'!$8:$8</definedName>
    <definedName name="_xlnm.Print_Titles" localSheetId="0">'Bieu 03 nuoc'!$8:$8</definedName>
    <definedName name="_xlnm.Print_Titles" localSheetId="1">'Bieu 03btru'!$8:$8</definedName>
    <definedName name="_xlnm.Print_Titles" localSheetId="3">'Bieu 03pho nic lớp 3,4,5'!$8:$8</definedName>
    <definedName name="_xlnm.Print_Titles" localSheetId="2">'Bieu 03Phonic lớp 1,2'!$8:$8</definedName>
  </definedNames>
  <calcPr fullCalcOnLoad="1"/>
</workbook>
</file>

<file path=xl/sharedStrings.xml><?xml version="1.0" encoding="utf-8"?>
<sst xmlns="http://schemas.openxmlformats.org/spreadsheetml/2006/main" count="258" uniqueCount="89">
  <si>
    <t>THÔNG BÁO</t>
  </si>
  <si>
    <t>STT</t>
  </si>
  <si>
    <t>Chỉ tiêu</t>
  </si>
  <si>
    <t>A</t>
  </si>
  <si>
    <t>I</t>
  </si>
  <si>
    <t>Tổng số thu</t>
  </si>
  <si>
    <t>B</t>
  </si>
  <si>
    <t>ĐVT: đồng</t>
  </si>
  <si>
    <t>Biểu số 3</t>
  </si>
  <si>
    <t>Quyết toán thu</t>
  </si>
  <si>
    <t>Số liệu báo cáo 
quyết toán</t>
  </si>
  <si>
    <t>Số liệu quyết toán 
được duyệt</t>
  </si>
  <si>
    <t>Thủ trưởng đơn vị</t>
  </si>
  <si>
    <t>Lại Thị Thanh Linh</t>
  </si>
  <si>
    <t xml:space="preserve">Kế toán </t>
  </si>
  <si>
    <t xml:space="preserve">Quyết toán chi </t>
  </si>
  <si>
    <t xml:space="preserve">C </t>
  </si>
  <si>
    <t>Dư đầu kỳ</t>
  </si>
  <si>
    <t>Số dư chuyển kỳ sau</t>
  </si>
  <si>
    <t>Chi tiền phụ phi</t>
  </si>
  <si>
    <t>Số còn chưa chi chuyển kỳ sau</t>
  </si>
  <si>
    <t>Thu học phí</t>
  </si>
  <si>
    <t>Dư kỳ trước</t>
  </si>
  <si>
    <t xml:space="preserve"> - Phụ phí</t>
  </si>
  <si>
    <t xml:space="preserve"> - Điện</t>
  </si>
  <si>
    <t>Trần Thị Nên</t>
  </si>
  <si>
    <t>Phòng Giáo Dục Và Đào Tạo Uông Bí</t>
  </si>
  <si>
    <t>Trường Tiểu Học Lê Lợi</t>
  </si>
  <si>
    <t>Chương 622</t>
  </si>
  <si>
    <t>t9</t>
  </si>
  <si>
    <t>pv</t>
  </si>
  <si>
    <t>t10</t>
  </si>
  <si>
    <t>T11</t>
  </si>
  <si>
    <t>T12</t>
  </si>
  <si>
    <t>ăn HS</t>
  </si>
  <si>
    <t>ăn GV</t>
  </si>
  <si>
    <t xml:space="preserve"> - Tiền ăn học sinh</t>
  </si>
  <si>
    <t>- Tiền ăn giáo viên</t>
  </si>
  <si>
    <t>Chi tiền ăn học sinh</t>
  </si>
  <si>
    <t>Chi trả tiền cắt cơm cho học sinh</t>
  </si>
  <si>
    <t>Chi trả tiền ăn GV</t>
  </si>
  <si>
    <t xml:space="preserve"> - Tiền dụng cụ tiêu hao( giấy vệ sinh, DC vệ sinh…)</t>
  </si>
  <si>
    <t>- Chi VPP dùng cho bán trú</t>
  </si>
  <si>
    <t>t12</t>
  </si>
  <si>
    <t xml:space="preserve"> - Chi lương Quàn lý chỉ đạo, trông trưa </t>
  </si>
  <si>
    <t>Học kỳ I : 491 hs   x 133.000đ/hs</t>
  </si>
  <si>
    <t>Chi trả tiền thuê tài sản bù trừ xuất ăn học sinh T12</t>
  </si>
  <si>
    <t>Chi trả nhà đầu tư phòng máy</t>
  </si>
  <si>
    <t>Tổ chức chuyên đề</t>
  </si>
  <si>
    <t xml:space="preserve">Chi mua VPP, tranh ảnh </t>
  </si>
  <si>
    <t>Chi tổ chức chuyên đề</t>
  </si>
  <si>
    <t>Hoạt động ngoại khóa</t>
  </si>
  <si>
    <t>CÔNG KHAI QUYẾT TOÁN THU - CHI NƯỚC UỐNG TỪ THÁNG 9/2019 ĐẾN 31/12/2019</t>
  </si>
  <si>
    <t>Năm học 2019-2020</t>
  </si>
  <si>
    <t>Học kỳ I : 1.363 hs   x 40.000đ</t>
  </si>
  <si>
    <t>Chi mua nước uống T9,10,11,12/2019</t>
  </si>
  <si>
    <t>Chi tiền công vận chuyển, quản lý kho T9,10,11,12/2019</t>
  </si>
  <si>
    <t>Ngày 31 tháng  12 năm 2019</t>
  </si>
  <si>
    <t>CÔNG KHAI QUYẾT TOÁN THU - CHI BÁN TRÚ TỪ THÁNG 9/2019 ĐẾN 31/12/2019</t>
  </si>
  <si>
    <t>CÔNG KHAI QUYẾT TOÁN THU - CHI TIẾNG ANH LÀM QUEN LỚP 1,2 
TỪ THÁNG 9/2019 ĐẾN 31/12//2019</t>
  </si>
  <si>
    <t>Trả tiền học phí từ T9 đến T12/2019</t>
  </si>
  <si>
    <t>Chi trả tiền thu GVCN, QLCĐ, hỗ trợ VS từ T9 đến
 T12/2019</t>
  </si>
  <si>
    <t xml:space="preserve">Chi sửa chữa CSVC </t>
  </si>
  <si>
    <t>CÔNG KHAI QUYẾT TOÁN THU - CHI TIẾNG ANH TĂNG CƯỜNG LỚP 3,4,5  TỪ
 THÁNG 9/2019 ĐẾN 31/12/2019</t>
  </si>
  <si>
    <t>Chi trả tiền thu GVCN,QLCĐ,GV trợ giảng, HT vệ sinh
 từ T9 đến T12/2019</t>
  </si>
  <si>
    <t>Tổ chức ngoại khóa</t>
  </si>
  <si>
    <t>Chi sửa chữa CSVC</t>
  </si>
  <si>
    <t>Chi thanh toán VPP</t>
  </si>
  <si>
    <t>CÔNG KHAI QUYẾT TOÁN THU - CHI  QUỸ TIN HỌC TỪ THÁNG 9/2019 ĐẾN 31/12/2019</t>
  </si>
  <si>
    <t>Chi thanh toán lương giáo viên tin học T10,11,12/2019</t>
  </si>
  <si>
    <t>Chi hỗ trợ BGH, thủ quỹ, kế toán , vệ sinh, 
bảo vệ học kỳ I năm học 2019-2020</t>
  </si>
  <si>
    <t>CÔNG KHAI QUYẾT TOÁN THU - CHI  BẢO HIỂM Y TẾ HỌC SINH THÁNG 9/2019 ĐẾN 31/12/2019</t>
  </si>
  <si>
    <t>Thu BHYT học sinh lớp 1 năm 2019</t>
  </si>
  <si>
    <t>Thu BHYT học sinh toàn trường năm 2020</t>
  </si>
  <si>
    <t>Chi nộp BHYT học sinh lớp 1 năm 2019</t>
  </si>
  <si>
    <t>Chi nộp BHYT học sinh toàn trường năm 2020</t>
  </si>
  <si>
    <t>CÔNG KHAI QUYẾT TOÁN THU - CHI  QUỸ KỸ NĂNG SỐNG 
TỪ THÁNG 9/2019 ĐẾN 31/12/2019</t>
  </si>
  <si>
    <t>Tổng thu</t>
  </si>
  <si>
    <t>Chi thanh toán lương giáo viên, BGH,KT, TQ, T10,11,12/2019</t>
  </si>
  <si>
    <t>Chi trả nộp học phí tháng 10,11,12/2019</t>
  </si>
  <si>
    <t>Chi tổ chức ngoại khóa</t>
  </si>
  <si>
    <t>Chi sửa chữa đường điện, điều hòa, bàn ghế</t>
  </si>
  <si>
    <t>Chi sửa chữa máy chiếu</t>
  </si>
  <si>
    <t>Chi mua VPP</t>
  </si>
  <si>
    <t>CÔNG KHAI QUYẾT TOÁN THU - CHI  QUỸ VỆ SINH TỪ THÁNG 9/2019 ĐẾN 31/12/2019</t>
  </si>
  <si>
    <t>Học kỳ I : 1363 hs   x 10.000đ/hs/tháng</t>
  </si>
  <si>
    <t>Chi thanh toán lương vệ sinh T10,11,12/2019</t>
  </si>
  <si>
    <t>Chi mua hàng hóa phục vụ quét vệ sinh T9,10,11,12/2019</t>
  </si>
  <si>
    <t>- Thu tiền thuê tài sản năm học 2019-2020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</si>
</sst>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_(* #,##0.000_);_(* \(#,##0.000\);_(* &quot;-&quot;??_);_(@_)"/>
    <numFmt numFmtId="185" formatCode="_(* #,##0.0000_);_(* \(#,##0.0000\);_(* &quot;-&quot;??_);_(@_)"/>
  </numFmts>
  <fonts count="46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.VnArial"/>
      <family val="2"/>
    </font>
    <font>
      <sz val="10"/>
      <name val=".VnArial"/>
      <family val="2"/>
    </font>
    <font>
      <sz val="9"/>
      <name val="Times New Roman"/>
      <family val="1"/>
    </font>
    <font>
      <b/>
      <sz val="9"/>
      <name val=".VnArial"/>
      <family val="2"/>
    </font>
    <font>
      <b/>
      <sz val="10"/>
      <name val=".Vn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181" fontId="0" fillId="0" borderId="10" xfId="42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181" fontId="0" fillId="0" borderId="10" xfId="42" applyNumberFormat="1" applyBorder="1" applyAlignment="1">
      <alignment/>
    </xf>
    <xf numFmtId="181" fontId="2" fillId="0" borderId="10" xfId="42" applyNumberFormat="1" applyFont="1" applyBorder="1" applyAlignment="1">
      <alignment/>
    </xf>
    <xf numFmtId="181" fontId="2" fillId="0" borderId="10" xfId="42" applyNumberFormat="1" applyFont="1" applyBorder="1" applyAlignment="1">
      <alignment horizontal="center"/>
    </xf>
    <xf numFmtId="18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1" fontId="6" fillId="0" borderId="10" xfId="42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181" fontId="2" fillId="0" borderId="0" xfId="42" applyNumberFormat="1" applyFont="1" applyAlignment="1">
      <alignment/>
    </xf>
    <xf numFmtId="181" fontId="2" fillId="0" borderId="0" xfId="42" applyNumberFormat="1" applyFont="1" applyAlignment="1">
      <alignment horizontal="center"/>
    </xf>
    <xf numFmtId="181" fontId="2" fillId="0" borderId="0" xfId="42" applyNumberFormat="1" applyFont="1" applyAlignment="1">
      <alignment/>
    </xf>
    <xf numFmtId="49" fontId="0" fillId="0" borderId="10" xfId="0" applyNumberFormat="1" applyFont="1" applyBorder="1" applyAlignment="1" quotePrefix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81" fontId="9" fillId="0" borderId="10" xfId="42" applyNumberFormat="1" applyFont="1" applyBorder="1" applyAlignment="1">
      <alignment/>
    </xf>
    <xf numFmtId="0" fontId="7" fillId="0" borderId="10" xfId="0" applyFont="1" applyBorder="1" applyAlignment="1" quotePrefix="1">
      <alignment horizontal="left" vertical="center" wrapText="1"/>
    </xf>
    <xf numFmtId="181" fontId="6" fillId="0" borderId="10" xfId="42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1" fontId="9" fillId="0" borderId="11" xfId="42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181" fontId="6" fillId="0" borderId="16" xfId="42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7" fillId="0" borderId="16" xfId="0" applyFont="1" applyBorder="1" applyAlignment="1" quotePrefix="1">
      <alignment horizontal="left" vertical="center" wrapText="1"/>
    </xf>
    <xf numFmtId="0" fontId="7" fillId="0" borderId="16" xfId="0" applyFont="1" applyBorder="1" applyAlignment="1">
      <alignment/>
    </xf>
    <xf numFmtId="181" fontId="6" fillId="0" borderId="16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2" sqref="C22:D22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2.7109375" style="0" customWidth="1"/>
    <col min="6" max="6" width="16.2812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15">
      <c r="A5" s="72" t="s">
        <v>52</v>
      </c>
      <c r="B5" s="72"/>
      <c r="C5" s="72"/>
      <c r="D5" s="72"/>
    </row>
    <row r="6" spans="1:4" ht="15" customHeight="1">
      <c r="A6" s="72" t="s">
        <v>53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36.75" customHeight="1">
      <c r="A9" s="28"/>
      <c r="B9" s="46" t="s">
        <v>17</v>
      </c>
      <c r="C9" s="16">
        <v>340000</v>
      </c>
      <c r="D9" s="29"/>
    </row>
    <row r="10" spans="1:4" s="1" customFormat="1" ht="36.75" customHeight="1">
      <c r="A10" s="3" t="s">
        <v>3</v>
      </c>
      <c r="B10" s="27" t="s">
        <v>9</v>
      </c>
      <c r="C10" s="16">
        <f>C11</f>
        <v>54520000</v>
      </c>
      <c r="D10" s="4"/>
    </row>
    <row r="11" spans="1:4" s="1" customFormat="1" ht="36.75" customHeight="1">
      <c r="A11" s="3" t="s">
        <v>4</v>
      </c>
      <c r="B11" s="11" t="s">
        <v>5</v>
      </c>
      <c r="C11" s="16">
        <f>SUM(C12:C13)</f>
        <v>54520000</v>
      </c>
      <c r="D11" s="4"/>
    </row>
    <row r="12" spans="1:6" ht="36.75" customHeight="1">
      <c r="A12" s="5">
        <v>1</v>
      </c>
      <c r="B12" s="12" t="s">
        <v>54</v>
      </c>
      <c r="C12" s="23">
        <v>54520000</v>
      </c>
      <c r="D12" s="6"/>
      <c r="F12" s="26">
        <f>C12/40000</f>
        <v>1363</v>
      </c>
    </row>
    <row r="13" spans="1:6" ht="33.75" customHeight="1">
      <c r="A13" s="5"/>
      <c r="B13" s="12"/>
      <c r="C13" s="23"/>
      <c r="D13" s="6"/>
      <c r="F13" s="26"/>
    </row>
    <row r="14" spans="1:4" s="2" customFormat="1" ht="36.75" customHeight="1">
      <c r="A14" s="3" t="s">
        <v>6</v>
      </c>
      <c r="B14" s="10" t="s">
        <v>15</v>
      </c>
      <c r="C14" s="25">
        <f>+C16+C15+C17</f>
        <v>54360000</v>
      </c>
      <c r="D14" s="3"/>
    </row>
    <row r="15" spans="1:4" ht="36.75" customHeight="1">
      <c r="A15" s="5">
        <v>2</v>
      </c>
      <c r="B15" s="32" t="s">
        <v>55</v>
      </c>
      <c r="C15" s="23">
        <f>26620000+21740000</f>
        <v>48360000</v>
      </c>
      <c r="D15" s="6"/>
    </row>
    <row r="16" spans="1:4" ht="36.75" customHeight="1">
      <c r="A16" s="5">
        <v>3</v>
      </c>
      <c r="B16" s="32" t="s">
        <v>56</v>
      </c>
      <c r="C16" s="23">
        <f>4500000+1500000</f>
        <v>6000000</v>
      </c>
      <c r="D16" s="6"/>
    </row>
    <row r="17" spans="1:4" ht="36.75" customHeight="1">
      <c r="A17" s="5">
        <v>4</v>
      </c>
      <c r="B17" s="22"/>
      <c r="C17" s="23"/>
      <c r="D17" s="6"/>
    </row>
    <row r="18" spans="1:4" s="1" customFormat="1" ht="36.75" customHeight="1">
      <c r="A18" s="3" t="s">
        <v>16</v>
      </c>
      <c r="B18" s="11" t="s">
        <v>18</v>
      </c>
      <c r="C18" s="24">
        <f>C9+C11-C14</f>
        <v>500000</v>
      </c>
      <c r="D18" s="4"/>
    </row>
    <row r="19" spans="1:4" ht="36.75" customHeight="1">
      <c r="A19" s="7"/>
      <c r="B19" s="13"/>
      <c r="C19" s="8"/>
      <c r="D19" s="8"/>
    </row>
    <row r="20" ht="9" customHeight="1"/>
    <row r="21" spans="3:4" ht="15">
      <c r="C21" s="73" t="s">
        <v>57</v>
      </c>
      <c r="D21" s="73"/>
    </row>
    <row r="22" spans="2:4" ht="15">
      <c r="B22" s="21" t="s">
        <v>14</v>
      </c>
      <c r="C22" s="72" t="s">
        <v>12</v>
      </c>
      <c r="D22" s="72"/>
    </row>
    <row r="23" ht="15">
      <c r="B23" s="21"/>
    </row>
    <row r="24" ht="27.75" customHeight="1">
      <c r="B24" s="21"/>
    </row>
    <row r="25" ht="15">
      <c r="B25" s="21"/>
    </row>
    <row r="26" spans="2:4" s="19" customFormat="1" ht="15.75">
      <c r="B26" s="20" t="s">
        <v>25</v>
      </c>
      <c r="C26" s="70" t="s">
        <v>13</v>
      </c>
      <c r="D26" s="70"/>
    </row>
  </sheetData>
  <sheetProtection/>
  <mergeCells count="6">
    <mergeCell ref="C26:D26"/>
    <mergeCell ref="A4:D4"/>
    <mergeCell ref="A5:D5"/>
    <mergeCell ref="A6:D6"/>
    <mergeCell ref="C22:D22"/>
    <mergeCell ref="C21:D21"/>
  </mergeCells>
  <printOptions/>
  <pageMargins left="0.85" right="0.19" top="0.33" bottom="0.51" header="0.36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C24" sqref="C24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0.8515625" style="0" customWidth="1"/>
    <col min="6" max="6" width="9.00390625" style="0" customWidth="1"/>
    <col min="7" max="7" width="7.8515625" style="0" customWidth="1"/>
    <col min="8" max="8" width="18.28125" style="0" customWidth="1"/>
    <col min="11" max="11" width="15.710937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15">
      <c r="A5" s="72" t="s">
        <v>58</v>
      </c>
      <c r="B5" s="72"/>
      <c r="C5" s="72"/>
      <c r="D5" s="72"/>
    </row>
    <row r="6" spans="1:4" ht="15" customHeight="1">
      <c r="A6" s="72" t="str">
        <f>'Bieu 03 nuoc'!A6:D6</f>
        <v>Năm học 2019-2020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26.25" customHeight="1">
      <c r="A9" s="35"/>
      <c r="B9" s="47" t="s">
        <v>17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1886016000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SUM(C12:C15)</f>
        <v>1886016000</v>
      </c>
      <c r="D11" s="4"/>
    </row>
    <row r="12" spans="1:11" s="1" customFormat="1" ht="30" customHeight="1">
      <c r="A12" s="3"/>
      <c r="B12" s="41" t="s">
        <v>36</v>
      </c>
      <c r="C12" s="42">
        <v>1504080000</v>
      </c>
      <c r="D12" s="4"/>
      <c r="F12" s="1" t="s">
        <v>34</v>
      </c>
      <c r="G12" s="1" t="s">
        <v>29</v>
      </c>
      <c r="H12" s="48">
        <v>263560000</v>
      </c>
      <c r="I12" s="1" t="s">
        <v>30</v>
      </c>
      <c r="J12" s="2" t="s">
        <v>29</v>
      </c>
      <c r="K12" s="48">
        <v>62296000</v>
      </c>
    </row>
    <row r="13" spans="1:11" s="1" customFormat="1" ht="30" customHeight="1">
      <c r="A13" s="3"/>
      <c r="B13" s="51" t="s">
        <v>37</v>
      </c>
      <c r="C13" s="42">
        <v>21400000</v>
      </c>
      <c r="D13" s="4"/>
      <c r="H13" s="48"/>
      <c r="J13" s="2"/>
      <c r="K13" s="48"/>
    </row>
    <row r="14" spans="1:11" s="1" customFormat="1" ht="30" customHeight="1">
      <c r="A14" s="3"/>
      <c r="B14" s="41" t="s">
        <v>23</v>
      </c>
      <c r="C14" s="42">
        <v>348536000</v>
      </c>
      <c r="D14" s="4"/>
      <c r="G14" s="1" t="s">
        <v>31</v>
      </c>
      <c r="H14" s="48">
        <v>455240000</v>
      </c>
      <c r="J14" s="2" t="s">
        <v>31</v>
      </c>
      <c r="K14" s="48">
        <v>95840000</v>
      </c>
    </row>
    <row r="15" spans="1:11" s="1" customFormat="1" ht="30" customHeight="1">
      <c r="A15" s="3"/>
      <c r="B15" s="51" t="s">
        <v>88</v>
      </c>
      <c r="C15" s="42">
        <v>12000000</v>
      </c>
      <c r="D15" s="4"/>
      <c r="H15" s="48"/>
      <c r="J15" s="2"/>
      <c r="K15" s="48"/>
    </row>
    <row r="16" spans="1:11" s="2" customFormat="1" ht="30" customHeight="1">
      <c r="A16" s="3" t="s">
        <v>6</v>
      </c>
      <c r="B16" s="27" t="s">
        <v>15</v>
      </c>
      <c r="C16" s="25">
        <f>C17+C18+C19+C20+C21</f>
        <v>1865314000</v>
      </c>
      <c r="D16" s="3"/>
      <c r="G16" s="2" t="s">
        <v>32</v>
      </c>
      <c r="H16" s="49">
        <v>357600000</v>
      </c>
      <c r="J16" s="2" t="s">
        <v>32</v>
      </c>
      <c r="K16" s="49">
        <v>95360000</v>
      </c>
    </row>
    <row r="17" spans="1:11" s="31" customFormat="1" ht="30" customHeight="1">
      <c r="A17" s="52">
        <v>1</v>
      </c>
      <c r="B17" s="53" t="s">
        <v>38</v>
      </c>
      <c r="C17" s="54">
        <f>261100000+449140000+352600000+418360000</f>
        <v>1481200000</v>
      </c>
      <c r="D17" s="30"/>
      <c r="G17" s="1" t="s">
        <v>33</v>
      </c>
      <c r="H17" s="50">
        <v>427680000</v>
      </c>
      <c r="J17" s="2" t="s">
        <v>33</v>
      </c>
      <c r="K17" s="50">
        <v>95040000</v>
      </c>
    </row>
    <row r="18" spans="1:11" s="31" customFormat="1" ht="30" customHeight="1">
      <c r="A18" s="52">
        <v>2</v>
      </c>
      <c r="B18" s="53" t="s">
        <v>39</v>
      </c>
      <c r="C18" s="54">
        <f>2460000+5000000+6100000</f>
        <v>13560000</v>
      </c>
      <c r="D18" s="30"/>
      <c r="G18" s="1"/>
      <c r="H18" s="50">
        <f>SUM(H12:H17)</f>
        <v>1504080000</v>
      </c>
      <c r="J18" s="2"/>
      <c r="K18" s="50">
        <f>SUM(K12:K17)</f>
        <v>348536000</v>
      </c>
    </row>
    <row r="19" spans="1:11" s="31" customFormat="1" ht="30" customHeight="1">
      <c r="A19" s="52">
        <v>3</v>
      </c>
      <c r="B19" s="53" t="s">
        <v>40</v>
      </c>
      <c r="C19" s="54">
        <v>21400000</v>
      </c>
      <c r="D19" s="30"/>
      <c r="G19" s="1"/>
      <c r="H19" s="50"/>
      <c r="J19" s="2"/>
      <c r="K19" s="50"/>
    </row>
    <row r="20" spans="1:11" s="31" customFormat="1" ht="30" customHeight="1">
      <c r="A20" s="52">
        <v>4</v>
      </c>
      <c r="B20" s="53" t="s">
        <v>46</v>
      </c>
      <c r="C20" s="54">
        <v>12000000</v>
      </c>
      <c r="D20" s="30"/>
      <c r="G20" s="1"/>
      <c r="H20" s="50"/>
      <c r="J20" s="2"/>
      <c r="K20" s="50"/>
    </row>
    <row r="21" spans="1:8" s="31" customFormat="1" ht="30" customHeight="1">
      <c r="A21" s="52">
        <v>4</v>
      </c>
      <c r="B21" s="53" t="s">
        <v>19</v>
      </c>
      <c r="C21" s="54">
        <f>SUM(C22:C26)</f>
        <v>337154000</v>
      </c>
      <c r="D21" s="30"/>
      <c r="F21" s="1" t="s">
        <v>35</v>
      </c>
      <c r="G21" s="1" t="s">
        <v>29</v>
      </c>
      <c r="H21" s="50">
        <v>4860000</v>
      </c>
    </row>
    <row r="22" spans="1:8" ht="24" customHeight="1">
      <c r="A22" s="5"/>
      <c r="B22" s="37" t="s">
        <v>44</v>
      </c>
      <c r="C22" s="34">
        <f>131214000+79675000+79675000</f>
        <v>290564000</v>
      </c>
      <c r="D22" s="6"/>
      <c r="G22" s="1" t="s">
        <v>31</v>
      </c>
      <c r="H22" s="48">
        <v>9000000</v>
      </c>
    </row>
    <row r="23" spans="1:8" ht="30" customHeight="1">
      <c r="A23" s="5"/>
      <c r="B23" s="37" t="s">
        <v>24</v>
      </c>
      <c r="C23" s="34">
        <v>0</v>
      </c>
      <c r="D23" s="6"/>
      <c r="G23" s="1" t="s">
        <v>32</v>
      </c>
      <c r="H23" s="48">
        <v>7540000</v>
      </c>
    </row>
    <row r="24" spans="1:8" ht="30" customHeight="1">
      <c r="A24" s="5"/>
      <c r="B24" s="55" t="s">
        <v>42</v>
      </c>
      <c r="C24" s="34">
        <v>9205000</v>
      </c>
      <c r="D24" s="6"/>
      <c r="G24" s="1" t="s">
        <v>43</v>
      </c>
      <c r="H24" s="48"/>
    </row>
    <row r="25" spans="1:8" ht="30" customHeight="1">
      <c r="A25" s="5"/>
      <c r="B25" s="37" t="s">
        <v>41</v>
      </c>
      <c r="C25" s="56">
        <f>17195000+10095000+10095000</f>
        <v>37385000</v>
      </c>
      <c r="D25" s="6"/>
      <c r="F25" s="26"/>
      <c r="H25" s="43">
        <f>SUM(H21:H24)</f>
        <v>21400000</v>
      </c>
    </row>
    <row r="26" spans="1:8" ht="30" customHeight="1">
      <c r="A26" s="64"/>
      <c r="B26" s="67"/>
      <c r="C26" s="65"/>
      <c r="D26" s="66"/>
      <c r="F26" s="26"/>
      <c r="H26" s="43"/>
    </row>
    <row r="27" spans="1:8" s="1" customFormat="1" ht="30" customHeight="1">
      <c r="A27" s="57" t="s">
        <v>16</v>
      </c>
      <c r="B27" s="57" t="s">
        <v>20</v>
      </c>
      <c r="C27" s="58">
        <f>C11-C16</f>
        <v>20702000</v>
      </c>
      <c r="D27" s="59"/>
      <c r="H27" s="43"/>
    </row>
    <row r="28" ht="15.75" customHeight="1"/>
    <row r="29" spans="3:4" ht="15">
      <c r="C29" s="73" t="str">
        <f>'Bieu 03 nuoc'!C21:D21</f>
        <v>Ngày 31 tháng  12 năm 2019</v>
      </c>
      <c r="D29" s="73"/>
    </row>
    <row r="30" spans="2:4" ht="15">
      <c r="B30" s="21" t="s">
        <v>14</v>
      </c>
      <c r="C30" s="72" t="s">
        <v>12</v>
      </c>
      <c r="D30" s="72"/>
    </row>
    <row r="31" ht="15">
      <c r="B31" s="21"/>
    </row>
    <row r="32" ht="27.75" customHeight="1">
      <c r="B32" s="21"/>
    </row>
    <row r="33" ht="15">
      <c r="B33" s="21"/>
    </row>
    <row r="34" spans="2:4" s="19" customFormat="1" ht="15.75">
      <c r="B34" s="20" t="s">
        <v>25</v>
      </c>
      <c r="C34" s="70" t="s">
        <v>13</v>
      </c>
      <c r="D34" s="70"/>
    </row>
  </sheetData>
  <sheetProtection/>
  <mergeCells count="6">
    <mergeCell ref="C34:D34"/>
    <mergeCell ref="A4:D4"/>
    <mergeCell ref="A5:D5"/>
    <mergeCell ref="A6:D6"/>
    <mergeCell ref="C30:D30"/>
    <mergeCell ref="C29:D29"/>
  </mergeCells>
  <printOptions/>
  <pageMargins left="0.95" right="0.19" top="0.33" bottom="0.51" header="0.36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9.00390625" style="0" customWidth="1"/>
    <col min="6" max="6" width="16.2812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35.25" customHeight="1">
      <c r="A5" s="75" t="s">
        <v>59</v>
      </c>
      <c r="B5" s="72"/>
      <c r="C5" s="72"/>
      <c r="D5" s="72"/>
    </row>
    <row r="6" spans="1:4" ht="15" customHeight="1">
      <c r="A6" s="72" t="str">
        <f>'Bieu 03 nuoc'!A6:D6</f>
        <v>Năm học 2019-2020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17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347510000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347510000</v>
      </c>
      <c r="D11" s="4"/>
    </row>
    <row r="12" spans="1:6" ht="30" customHeight="1">
      <c r="A12" s="5"/>
      <c r="B12" s="12" t="s">
        <v>21</v>
      </c>
      <c r="C12" s="23">
        <f>133760000+106670000+106780000+300000</f>
        <v>347510000</v>
      </c>
      <c r="D12" s="6"/>
      <c r="F12" s="26"/>
    </row>
    <row r="13" spans="1:4" s="2" customFormat="1" ht="30" customHeight="1">
      <c r="A13" s="3" t="s">
        <v>6</v>
      </c>
      <c r="B13" s="27" t="s">
        <v>15</v>
      </c>
      <c r="C13" s="25">
        <f>SUM(C14:C19)</f>
        <v>345393000</v>
      </c>
      <c r="D13" s="3"/>
    </row>
    <row r="14" spans="1:4" ht="30" customHeight="1">
      <c r="A14" s="5">
        <v>1</v>
      </c>
      <c r="B14" s="37" t="s">
        <v>60</v>
      </c>
      <c r="C14" s="34">
        <f>107008000+85576000+85424000</f>
        <v>278008000</v>
      </c>
      <c r="D14" s="6"/>
    </row>
    <row r="15" spans="1:4" ht="30" customHeight="1">
      <c r="A15" s="5">
        <v>2</v>
      </c>
      <c r="B15" s="62" t="s">
        <v>61</v>
      </c>
      <c r="C15" s="34">
        <f>11849000+9485000+9485000</f>
        <v>30819000</v>
      </c>
      <c r="D15" s="6"/>
    </row>
    <row r="16" spans="1:4" ht="30" customHeight="1">
      <c r="A16" s="5">
        <v>3</v>
      </c>
      <c r="B16" s="33" t="s">
        <v>62</v>
      </c>
      <c r="C16" s="34">
        <v>9070000</v>
      </c>
      <c r="D16" s="6"/>
    </row>
    <row r="17" spans="1:4" ht="30" customHeight="1">
      <c r="A17" s="5">
        <v>4</v>
      </c>
      <c r="B17" s="33" t="s">
        <v>49</v>
      </c>
      <c r="C17" s="34">
        <v>4083000</v>
      </c>
      <c r="D17" s="6"/>
    </row>
    <row r="18" spans="1:4" ht="30" customHeight="1">
      <c r="A18" s="5">
        <v>5</v>
      </c>
      <c r="B18" s="33" t="s">
        <v>48</v>
      </c>
      <c r="C18" s="34">
        <v>3545000</v>
      </c>
      <c r="D18" s="6"/>
    </row>
    <row r="19" spans="1:4" ht="30" customHeight="1">
      <c r="A19" s="64">
        <v>6</v>
      </c>
      <c r="B19" s="68" t="s">
        <v>51</v>
      </c>
      <c r="C19" s="69">
        <v>19868000</v>
      </c>
      <c r="D19" s="66"/>
    </row>
    <row r="20" spans="1:4" s="1" customFormat="1" ht="30" customHeight="1">
      <c r="A20" s="57" t="s">
        <v>16</v>
      </c>
      <c r="B20" s="57" t="s">
        <v>20</v>
      </c>
      <c r="C20" s="60">
        <f>C11-C13</f>
        <v>2117000</v>
      </c>
      <c r="D20" s="59"/>
    </row>
    <row r="21" ht="9" customHeight="1"/>
    <row r="22" spans="3:4" ht="15">
      <c r="C22" s="73" t="str">
        <f>'Bieu 03btru'!C29:D29</f>
        <v>Ngày 31 tháng  12 năm 2019</v>
      </c>
      <c r="D22" s="73"/>
    </row>
    <row r="23" spans="2:4" ht="15">
      <c r="B23" s="21" t="s">
        <v>14</v>
      </c>
      <c r="C23" s="72" t="s">
        <v>12</v>
      </c>
      <c r="D23" s="72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45" t="s">
        <v>25</v>
      </c>
      <c r="C27" s="74" t="s">
        <v>13</v>
      </c>
      <c r="D27" s="74"/>
    </row>
  </sheetData>
  <sheetProtection/>
  <mergeCells count="6">
    <mergeCell ref="C27:D27"/>
    <mergeCell ref="A4:D4"/>
    <mergeCell ref="A5:D5"/>
    <mergeCell ref="A6:D6"/>
    <mergeCell ref="C23:D23"/>
    <mergeCell ref="C22:D22"/>
  </mergeCells>
  <printOptions/>
  <pageMargins left="0.52" right="0.19" top="0.33" bottom="0.51" header="0.36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6.421875" style="0" customWidth="1"/>
    <col min="2" max="2" width="39.8515625" style="9" customWidth="1"/>
    <col min="3" max="3" width="22.57421875" style="0" customWidth="1"/>
    <col min="4" max="4" width="20.8515625" style="0" customWidth="1"/>
    <col min="6" max="6" width="16.2812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28.5" customHeight="1">
      <c r="A5" s="75" t="s">
        <v>63</v>
      </c>
      <c r="B5" s="72"/>
      <c r="C5" s="72"/>
      <c r="D5" s="72"/>
    </row>
    <row r="6" spans="1:4" ht="15" customHeight="1">
      <c r="A6" s="72" t="str">
        <f>'Bieu 03 nuoc'!A6:D6</f>
        <v>Năm học 2019-2020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33" customHeight="1">
      <c r="A9" s="35"/>
      <c r="B9" s="47" t="s">
        <v>22</v>
      </c>
      <c r="C9" s="61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215362500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215362500</v>
      </c>
      <c r="D11" s="4"/>
    </row>
    <row r="12" spans="1:6" ht="30" customHeight="1">
      <c r="A12" s="5"/>
      <c r="B12" s="12" t="s">
        <v>21</v>
      </c>
      <c r="C12" s="23">
        <f>83362500+66450000+65250000+300000</f>
        <v>215362500</v>
      </c>
      <c r="D12" s="6"/>
      <c r="F12">
        <f>116040000+125880000</f>
        <v>241920000</v>
      </c>
    </row>
    <row r="13" spans="1:4" s="2" customFormat="1" ht="30" customHeight="1">
      <c r="A13" s="3" t="s">
        <v>6</v>
      </c>
      <c r="B13" s="27" t="s">
        <v>15</v>
      </c>
      <c r="C13" s="25">
        <f>SUM(C14:C19)</f>
        <v>214459000</v>
      </c>
      <c r="D13" s="3"/>
    </row>
    <row r="14" spans="1:4" ht="30" customHeight="1">
      <c r="A14" s="5">
        <v>1</v>
      </c>
      <c r="B14" s="37" t="s">
        <v>60</v>
      </c>
      <c r="C14" s="34">
        <f>66690000+53400000+52200000</f>
        <v>172290000</v>
      </c>
      <c r="D14" s="6"/>
    </row>
    <row r="15" spans="1:4" ht="30" customHeight="1">
      <c r="A15" s="5">
        <v>2</v>
      </c>
      <c r="B15" s="62" t="s">
        <v>64</v>
      </c>
      <c r="C15" s="34">
        <f>8266000+6625000+6625000</f>
        <v>21516000</v>
      </c>
      <c r="D15" s="6"/>
    </row>
    <row r="16" spans="1:4" ht="30" customHeight="1">
      <c r="A16" s="5">
        <v>3</v>
      </c>
      <c r="B16" s="33" t="s">
        <v>66</v>
      </c>
      <c r="C16" s="34">
        <v>4850000</v>
      </c>
      <c r="D16" s="6"/>
    </row>
    <row r="17" spans="1:4" ht="30" customHeight="1">
      <c r="A17" s="5">
        <v>4</v>
      </c>
      <c r="B17" s="33" t="s">
        <v>65</v>
      </c>
      <c r="C17" s="34">
        <v>12500000</v>
      </c>
      <c r="D17" s="6"/>
    </row>
    <row r="18" spans="1:4" ht="30" customHeight="1">
      <c r="A18" s="5">
        <v>5</v>
      </c>
      <c r="B18" s="33" t="s">
        <v>50</v>
      </c>
      <c r="C18" s="34">
        <v>2300000</v>
      </c>
      <c r="D18" s="6"/>
    </row>
    <row r="19" spans="1:4" ht="30" customHeight="1">
      <c r="A19" s="5">
        <v>6</v>
      </c>
      <c r="B19" s="33" t="s">
        <v>67</v>
      </c>
      <c r="C19" s="34">
        <v>1003000</v>
      </c>
      <c r="D19" s="6"/>
    </row>
    <row r="20" spans="1:4" s="1" customFormat="1" ht="30" customHeight="1">
      <c r="A20" s="57" t="s">
        <v>16</v>
      </c>
      <c r="B20" s="57" t="s">
        <v>20</v>
      </c>
      <c r="C20" s="60">
        <f>C11-C13+C9</f>
        <v>903500</v>
      </c>
      <c r="D20" s="59"/>
    </row>
    <row r="21" ht="9" customHeight="1"/>
    <row r="22" spans="3:4" ht="15">
      <c r="C22" s="73" t="str">
        <f>'Bieu 03Phonic lớp 1,2'!C22:D22</f>
        <v>Ngày 31 tháng  12 năm 2019</v>
      </c>
      <c r="D22" s="73"/>
    </row>
    <row r="23" spans="2:4" ht="15">
      <c r="B23" s="21" t="s">
        <v>14</v>
      </c>
      <c r="C23" s="72" t="s">
        <v>12</v>
      </c>
      <c r="D23" s="72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20" t="s">
        <v>25</v>
      </c>
      <c r="C27" s="70" t="s">
        <v>13</v>
      </c>
      <c r="D27" s="70"/>
    </row>
  </sheetData>
  <sheetProtection/>
  <mergeCells count="6">
    <mergeCell ref="C27:D27"/>
    <mergeCell ref="A4:D4"/>
    <mergeCell ref="A5:D5"/>
    <mergeCell ref="A6:D6"/>
    <mergeCell ref="C23:D23"/>
    <mergeCell ref="C22:D22"/>
  </mergeCells>
  <printOptions/>
  <pageMargins left="0.95" right="0.19" top="0.33" bottom="0.51" header="0.36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1.7109375" style="0" customWidth="1"/>
    <col min="4" max="4" width="24.7109375" style="0" customWidth="1"/>
    <col min="6" max="6" width="16.2812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36" customHeight="1">
      <c r="A5" s="75" t="s">
        <v>76</v>
      </c>
      <c r="B5" s="72"/>
      <c r="C5" s="72"/>
      <c r="D5" s="72"/>
    </row>
    <row r="6" spans="1:4" ht="15" customHeight="1">
      <c r="A6" s="72" t="str">
        <f>'Bieu 03 nuoc'!A6:D6</f>
        <v>Năm học 2019-2020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219300000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SUM(C12:C12)</f>
        <v>219300000</v>
      </c>
      <c r="D11" s="4"/>
      <c r="F11" s="1">
        <f>65303/133</f>
        <v>491</v>
      </c>
    </row>
    <row r="12" spans="1:4" ht="30" customHeight="1">
      <c r="A12" s="5"/>
      <c r="B12" s="22" t="s">
        <v>77</v>
      </c>
      <c r="C12" s="15">
        <f>73560000+73080000+72360000+300000</f>
        <v>219300000</v>
      </c>
      <c r="D12" s="6"/>
    </row>
    <row r="13" spans="1:4" s="2" customFormat="1" ht="30" customHeight="1">
      <c r="A13" s="3" t="s">
        <v>6</v>
      </c>
      <c r="B13" s="27" t="s">
        <v>15</v>
      </c>
      <c r="C13" s="25">
        <f>SUM(C14:C20)</f>
        <v>215693000</v>
      </c>
      <c r="D13" s="3"/>
    </row>
    <row r="14" spans="1:4" ht="30" customHeight="1">
      <c r="A14" s="5">
        <v>1</v>
      </c>
      <c r="B14" s="37" t="s">
        <v>78</v>
      </c>
      <c r="C14" s="34">
        <f>24695000*3</f>
        <v>74085000</v>
      </c>
      <c r="D14" s="6"/>
    </row>
    <row r="15" spans="1:4" ht="31.5" customHeight="1">
      <c r="A15" s="5">
        <v>2</v>
      </c>
      <c r="B15" s="62" t="s">
        <v>79</v>
      </c>
      <c r="C15" s="34">
        <f>33129000+33021000+32562000</f>
        <v>98712000</v>
      </c>
      <c r="D15" s="6"/>
    </row>
    <row r="16" spans="1:4" ht="33.75" customHeight="1">
      <c r="A16" s="5">
        <v>3</v>
      </c>
      <c r="B16" s="62" t="s">
        <v>80</v>
      </c>
      <c r="C16" s="34">
        <v>19170000</v>
      </c>
      <c r="D16" s="6"/>
    </row>
    <row r="17" spans="1:4" ht="30" customHeight="1">
      <c r="A17" s="5">
        <v>4</v>
      </c>
      <c r="B17" s="33" t="s">
        <v>50</v>
      </c>
      <c r="C17" s="34">
        <v>1500000</v>
      </c>
      <c r="D17" s="6"/>
    </row>
    <row r="18" spans="1:4" ht="30" customHeight="1">
      <c r="A18" s="5">
        <v>5</v>
      </c>
      <c r="B18" s="33" t="s">
        <v>81</v>
      </c>
      <c r="C18" s="34">
        <v>11825000</v>
      </c>
      <c r="D18" s="6"/>
    </row>
    <row r="19" spans="1:4" ht="30" customHeight="1">
      <c r="A19" s="64">
        <v>6</v>
      </c>
      <c r="B19" s="68" t="s">
        <v>82</v>
      </c>
      <c r="C19" s="69">
        <v>9070000</v>
      </c>
      <c r="D19" s="66"/>
    </row>
    <row r="20" spans="1:4" ht="30" customHeight="1">
      <c r="A20" s="64">
        <v>7</v>
      </c>
      <c r="B20" s="68" t="s">
        <v>83</v>
      </c>
      <c r="C20" s="69">
        <v>1331000</v>
      </c>
      <c r="D20" s="66"/>
    </row>
    <row r="21" spans="1:4" ht="30" customHeight="1">
      <c r="A21" s="57" t="s">
        <v>16</v>
      </c>
      <c r="B21" s="57" t="s">
        <v>20</v>
      </c>
      <c r="C21" s="63">
        <f>C11-C13</f>
        <v>3607000</v>
      </c>
      <c r="D21" s="8"/>
    </row>
    <row r="22" spans="1:4" ht="30" customHeight="1">
      <c r="A22" s="38"/>
      <c r="B22" s="39"/>
      <c r="C22" s="40"/>
      <c r="D22" s="40"/>
    </row>
    <row r="23" ht="9" customHeight="1"/>
    <row r="24" spans="3:4" ht="15">
      <c r="C24" s="73" t="str">
        <f>'Bieu 03pho nic lớp 3,4,5'!C22:D22</f>
        <v>Ngày 31 tháng  12 năm 2019</v>
      </c>
      <c r="D24" s="73"/>
    </row>
    <row r="25" spans="2:4" ht="15">
      <c r="B25" s="21" t="s">
        <v>14</v>
      </c>
      <c r="C25" s="72" t="s">
        <v>12</v>
      </c>
      <c r="D25" s="72"/>
    </row>
    <row r="26" ht="15">
      <c r="B26" s="21"/>
    </row>
    <row r="27" ht="27.75" customHeight="1">
      <c r="B27" s="21"/>
    </row>
    <row r="28" ht="15">
      <c r="B28" s="21"/>
    </row>
    <row r="29" spans="2:4" s="19" customFormat="1" ht="15.75">
      <c r="B29" s="20" t="s">
        <v>25</v>
      </c>
      <c r="C29" s="70" t="s">
        <v>13</v>
      </c>
      <c r="D29" s="70"/>
    </row>
  </sheetData>
  <sheetProtection/>
  <mergeCells count="6">
    <mergeCell ref="C29:D29"/>
    <mergeCell ref="A4:D4"/>
    <mergeCell ref="A5:D5"/>
    <mergeCell ref="A6:D6"/>
    <mergeCell ref="C25:D25"/>
    <mergeCell ref="C24:D24"/>
  </mergeCells>
  <printOptions/>
  <pageMargins left="0.95" right="0.19" top="0.33" bottom="0.51" header="0.36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6.421875" style="0" customWidth="1"/>
    <col min="2" max="2" width="41.140625" style="9" customWidth="1"/>
    <col min="3" max="3" width="23.7109375" style="0" customWidth="1"/>
    <col min="4" max="4" width="22.57421875" style="0" customWidth="1"/>
    <col min="6" max="6" width="16.2812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15">
      <c r="A5" s="72" t="s">
        <v>71</v>
      </c>
      <c r="B5" s="72"/>
      <c r="C5" s="72"/>
      <c r="D5" s="72"/>
    </row>
    <row r="6" spans="1:4" ht="15" customHeight="1">
      <c r="A6" s="72" t="str">
        <f>'Bieu 03 nuoc'!A6:D6</f>
        <v>Năm học 2019-2020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748278000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C12+C13</f>
        <v>748278000</v>
      </c>
      <c r="D11" s="4"/>
      <c r="F11" s="1">
        <f>65303/133</f>
        <v>491</v>
      </c>
    </row>
    <row r="12" spans="1:4" ht="30" customHeight="1">
      <c r="A12" s="5"/>
      <c r="B12" s="22" t="s">
        <v>72</v>
      </c>
      <c r="C12" s="15">
        <v>55610000</v>
      </c>
      <c r="D12" s="6"/>
    </row>
    <row r="13" spans="1:4" ht="30" customHeight="1">
      <c r="A13" s="5"/>
      <c r="B13" s="22" t="s">
        <v>73</v>
      </c>
      <c r="C13" s="15">
        <v>692668000</v>
      </c>
      <c r="D13" s="6"/>
    </row>
    <row r="14" spans="1:4" s="2" customFormat="1" ht="30" customHeight="1">
      <c r="A14" s="3" t="s">
        <v>6</v>
      </c>
      <c r="B14" s="27" t="s">
        <v>15</v>
      </c>
      <c r="C14" s="25">
        <f>SUM(C15:C19)</f>
        <v>748278000</v>
      </c>
      <c r="D14" s="3"/>
    </row>
    <row r="15" spans="1:4" ht="30" customHeight="1">
      <c r="A15" s="5">
        <v>1</v>
      </c>
      <c r="B15" s="22" t="s">
        <v>74</v>
      </c>
      <c r="C15" s="15">
        <v>55610000</v>
      </c>
      <c r="D15" s="6"/>
    </row>
    <row r="16" spans="1:4" ht="31.5" customHeight="1">
      <c r="A16" s="5">
        <v>2</v>
      </c>
      <c r="B16" s="22" t="s">
        <v>75</v>
      </c>
      <c r="C16" s="15">
        <v>692668000</v>
      </c>
      <c r="D16" s="6"/>
    </row>
    <row r="17" spans="1:4" ht="33.75" customHeight="1">
      <c r="A17" s="5"/>
      <c r="B17" s="62"/>
      <c r="C17" s="34"/>
      <c r="D17" s="6"/>
    </row>
    <row r="18" spans="1:4" ht="30" customHeight="1">
      <c r="A18" s="5"/>
      <c r="B18" s="33"/>
      <c r="C18" s="34"/>
      <c r="D18" s="6"/>
    </row>
    <row r="19" spans="1:4" ht="30" customHeight="1">
      <c r="A19" s="5"/>
      <c r="B19" s="44"/>
      <c r="C19" s="34"/>
      <c r="D19" s="6"/>
    </row>
    <row r="20" spans="1:4" ht="30" customHeight="1">
      <c r="A20" s="57" t="s">
        <v>16</v>
      </c>
      <c r="B20" s="57" t="s">
        <v>20</v>
      </c>
      <c r="C20" s="63">
        <f>C11-C14</f>
        <v>0</v>
      </c>
      <c r="D20" s="8"/>
    </row>
    <row r="21" spans="1:4" ht="30" customHeight="1">
      <c r="A21" s="38"/>
      <c r="B21" s="39"/>
      <c r="C21" s="40"/>
      <c r="D21" s="40"/>
    </row>
    <row r="22" ht="9" customHeight="1"/>
    <row r="23" spans="3:4" ht="15">
      <c r="C23" s="73" t="str">
        <f>'Bieu 03pho nic lớp 3,4,5'!C22:D22</f>
        <v>Ngày 31 tháng  12 năm 2019</v>
      </c>
      <c r="D23" s="73"/>
    </row>
    <row r="24" spans="2:4" ht="15">
      <c r="B24" s="21" t="s">
        <v>14</v>
      </c>
      <c r="C24" s="72" t="s">
        <v>12</v>
      </c>
      <c r="D24" s="72"/>
    </row>
    <row r="25" ht="15">
      <c r="B25" s="21"/>
    </row>
    <row r="26" ht="27.75" customHeight="1">
      <c r="B26" s="21"/>
    </row>
    <row r="27" ht="15">
      <c r="B27" s="21"/>
    </row>
    <row r="28" spans="2:4" s="19" customFormat="1" ht="15.75">
      <c r="B28" s="20" t="s">
        <v>25</v>
      </c>
      <c r="C28" s="70" t="s">
        <v>13</v>
      </c>
      <c r="D28" s="70"/>
    </row>
  </sheetData>
  <sheetProtection/>
  <mergeCells count="6">
    <mergeCell ref="A4:D4"/>
    <mergeCell ref="A5:D5"/>
    <mergeCell ref="A6:D6"/>
    <mergeCell ref="C23:D23"/>
    <mergeCell ref="C24:D24"/>
    <mergeCell ref="C28:D28"/>
  </mergeCells>
  <printOptions/>
  <pageMargins left="0.64" right="0.25" top="0.33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1.7109375" style="0" customWidth="1"/>
    <col min="4" max="4" width="24.7109375" style="0" customWidth="1"/>
    <col min="6" max="6" width="16.2812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15">
      <c r="A5" s="72" t="s">
        <v>84</v>
      </c>
      <c r="B5" s="72"/>
      <c r="C5" s="72"/>
      <c r="D5" s="72"/>
    </row>
    <row r="6" spans="1:4" ht="15" customHeight="1">
      <c r="A6" s="72" t="str">
        <f>'Bieu 03 nuoc'!A6:D6</f>
        <v>Năm học 2019-2020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40890000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SUM(C12:C12)</f>
        <v>40890000</v>
      </c>
      <c r="D11" s="4"/>
      <c r="F11" s="1">
        <f>40890/30</f>
        <v>1363</v>
      </c>
    </row>
    <row r="12" spans="1:4" ht="30" customHeight="1">
      <c r="A12" s="5"/>
      <c r="B12" s="22" t="s">
        <v>85</v>
      </c>
      <c r="C12" s="15">
        <v>40890000</v>
      </c>
      <c r="D12" s="6"/>
    </row>
    <row r="13" spans="1:4" s="2" customFormat="1" ht="30" customHeight="1">
      <c r="A13" s="3" t="s">
        <v>6</v>
      </c>
      <c r="B13" s="27" t="s">
        <v>15</v>
      </c>
      <c r="C13" s="25">
        <f>SUM(C14:C18)</f>
        <v>40698000</v>
      </c>
      <c r="D13" s="3"/>
    </row>
    <row r="14" spans="1:4" ht="30" customHeight="1">
      <c r="A14" s="5">
        <v>1</v>
      </c>
      <c r="B14" s="37" t="s">
        <v>86</v>
      </c>
      <c r="C14" s="34">
        <f>16254000+8127000</f>
        <v>24381000</v>
      </c>
      <c r="D14" s="6"/>
    </row>
    <row r="15" spans="1:4" ht="31.5" customHeight="1">
      <c r="A15" s="5">
        <v>2</v>
      </c>
      <c r="B15" s="62" t="s">
        <v>87</v>
      </c>
      <c r="C15" s="34">
        <f>10838000+5479000</f>
        <v>16317000</v>
      </c>
      <c r="D15" s="6"/>
    </row>
    <row r="16" spans="1:4" ht="33.75" customHeight="1">
      <c r="A16" s="5">
        <v>3</v>
      </c>
      <c r="B16" s="62"/>
      <c r="C16" s="34"/>
      <c r="D16" s="6"/>
    </row>
    <row r="17" spans="1:4" ht="30" customHeight="1">
      <c r="A17" s="5"/>
      <c r="B17" s="33"/>
      <c r="C17" s="34"/>
      <c r="D17" s="6"/>
    </row>
    <row r="18" spans="1:4" ht="30" customHeight="1">
      <c r="A18" s="5"/>
      <c r="B18" s="44"/>
      <c r="C18" s="34"/>
      <c r="D18" s="6"/>
    </row>
    <row r="19" spans="1:4" ht="30" customHeight="1">
      <c r="A19" s="57" t="s">
        <v>16</v>
      </c>
      <c r="B19" s="57" t="s">
        <v>20</v>
      </c>
      <c r="C19" s="63">
        <f>C11-C13</f>
        <v>192000</v>
      </c>
      <c r="D19" s="8"/>
    </row>
    <row r="20" spans="1:4" ht="30" customHeight="1">
      <c r="A20" s="38"/>
      <c r="B20" s="39"/>
      <c r="C20" s="40"/>
      <c r="D20" s="40"/>
    </row>
    <row r="21" ht="9" customHeight="1"/>
    <row r="22" spans="3:4" ht="15">
      <c r="C22" s="73" t="str">
        <f>'Bieu 03pho nic lớp 3,4,5'!C22:D22</f>
        <v>Ngày 31 tháng  12 năm 2019</v>
      </c>
      <c r="D22" s="73"/>
    </row>
    <row r="23" spans="2:4" ht="15">
      <c r="B23" s="21" t="s">
        <v>14</v>
      </c>
      <c r="C23" s="72" t="s">
        <v>12</v>
      </c>
      <c r="D23" s="72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20" t="s">
        <v>25</v>
      </c>
      <c r="C27" s="70" t="s">
        <v>13</v>
      </c>
      <c r="D27" s="70"/>
    </row>
  </sheetData>
  <sheetProtection/>
  <mergeCells count="6">
    <mergeCell ref="A4:D4"/>
    <mergeCell ref="A5:D5"/>
    <mergeCell ref="A6:D6"/>
    <mergeCell ref="C22:D22"/>
    <mergeCell ref="C23:D23"/>
    <mergeCell ref="C27:D27"/>
  </mergeCells>
  <printOptions/>
  <pageMargins left="0.7" right="0.2" top="0.19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7" sqref="A1:IV16384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8515625" style="0" customWidth="1"/>
    <col min="4" max="4" width="24.7109375" style="0" customWidth="1"/>
    <col min="6" max="6" width="16.28125" style="0" bestFit="1" customWidth="1"/>
  </cols>
  <sheetData>
    <row r="1" ht="15">
      <c r="A1" s="1" t="s">
        <v>26</v>
      </c>
    </row>
    <row r="2" spans="1:4" ht="15">
      <c r="A2" s="1" t="s">
        <v>27</v>
      </c>
      <c r="D2" t="s">
        <v>8</v>
      </c>
    </row>
    <row r="3" ht="15">
      <c r="A3" s="1" t="s">
        <v>28</v>
      </c>
    </row>
    <row r="4" spans="1:4" ht="18.75">
      <c r="A4" s="71" t="s">
        <v>0</v>
      </c>
      <c r="B4" s="71"/>
      <c r="C4" s="71"/>
      <c r="D4" s="71"/>
    </row>
    <row r="5" spans="1:4" ht="15">
      <c r="A5" s="72" t="s">
        <v>68</v>
      </c>
      <c r="B5" s="72"/>
      <c r="C5" s="72"/>
      <c r="D5" s="72"/>
    </row>
    <row r="6" spans="1:4" ht="15" customHeight="1">
      <c r="A6" s="72" t="str">
        <f>'Bieu 03 nuoc'!A6:D6</f>
        <v>Năm học 2019-2020</v>
      </c>
      <c r="B6" s="72"/>
      <c r="C6" s="72"/>
      <c r="D6" s="72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65303000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SUM(C12:C12)</f>
        <v>65303000</v>
      </c>
      <c r="D11" s="4"/>
      <c r="F11" s="1">
        <f>65303/133</f>
        <v>491</v>
      </c>
    </row>
    <row r="12" spans="1:4" ht="30" customHeight="1">
      <c r="A12" s="5"/>
      <c r="B12" s="22" t="s">
        <v>45</v>
      </c>
      <c r="C12" s="15">
        <f>491*133000</f>
        <v>65303000</v>
      </c>
      <c r="D12" s="6"/>
    </row>
    <row r="13" spans="1:4" s="2" customFormat="1" ht="30" customHeight="1">
      <c r="A13" s="3" t="s">
        <v>6</v>
      </c>
      <c r="B13" s="27" t="s">
        <v>15</v>
      </c>
      <c r="C13" s="25">
        <f>SUM(C14:C18)</f>
        <v>55917700</v>
      </c>
      <c r="D13" s="3"/>
    </row>
    <row r="14" spans="1:4" ht="30" customHeight="1">
      <c r="A14" s="5">
        <v>1</v>
      </c>
      <c r="B14" s="37" t="s">
        <v>69</v>
      </c>
      <c r="C14" s="34">
        <f>7231000+3214000</f>
        <v>10445000</v>
      </c>
      <c r="D14" s="6"/>
    </row>
    <row r="15" spans="1:4" ht="31.5" customHeight="1">
      <c r="A15" s="5">
        <v>2</v>
      </c>
      <c r="B15" s="62" t="s">
        <v>47</v>
      </c>
      <c r="C15" s="34">
        <v>40443700</v>
      </c>
      <c r="D15" s="6"/>
    </row>
    <row r="16" spans="1:4" ht="33.75" customHeight="1">
      <c r="A16" s="5">
        <v>3</v>
      </c>
      <c r="B16" s="62" t="s">
        <v>70</v>
      </c>
      <c r="C16" s="34">
        <v>5029000</v>
      </c>
      <c r="D16" s="6"/>
    </row>
    <row r="17" spans="1:4" ht="30" customHeight="1">
      <c r="A17" s="5"/>
      <c r="B17" s="33"/>
      <c r="C17" s="34"/>
      <c r="D17" s="6"/>
    </row>
    <row r="18" spans="1:4" ht="30" customHeight="1">
      <c r="A18" s="5"/>
      <c r="B18" s="44"/>
      <c r="C18" s="34"/>
      <c r="D18" s="6"/>
    </row>
    <row r="19" spans="1:4" ht="30" customHeight="1">
      <c r="A19" s="57" t="s">
        <v>16</v>
      </c>
      <c r="B19" s="57" t="s">
        <v>20</v>
      </c>
      <c r="C19" s="63">
        <f>C11-C13</f>
        <v>9385300</v>
      </c>
      <c r="D19" s="8"/>
    </row>
    <row r="20" spans="1:4" ht="30" customHeight="1">
      <c r="A20" s="38"/>
      <c r="B20" s="39"/>
      <c r="C20" s="40"/>
      <c r="D20" s="40"/>
    </row>
    <row r="21" ht="9" customHeight="1"/>
    <row r="22" spans="3:4" ht="15">
      <c r="C22" s="73" t="str">
        <f>'Bieu 03pho nic lớp 3,4,5'!C22:D22</f>
        <v>Ngày 31 tháng  12 năm 2019</v>
      </c>
      <c r="D22" s="73"/>
    </row>
    <row r="23" spans="2:4" ht="15">
      <c r="B23" s="21" t="s">
        <v>14</v>
      </c>
      <c r="C23" s="72" t="s">
        <v>12</v>
      </c>
      <c r="D23" s="72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20" t="s">
        <v>25</v>
      </c>
      <c r="C27" s="70" t="s">
        <v>13</v>
      </c>
      <c r="D27" s="70"/>
    </row>
  </sheetData>
  <sheetProtection/>
  <mergeCells count="6">
    <mergeCell ref="A4:D4"/>
    <mergeCell ref="A5:D5"/>
    <mergeCell ref="A6:D6"/>
    <mergeCell ref="C22:D22"/>
    <mergeCell ref="C23:D23"/>
    <mergeCell ref="C27:D27"/>
  </mergeCells>
  <printOptions/>
  <pageMargins left="0.64" right="0.2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Dell</cp:lastModifiedBy>
  <cp:lastPrinted>2020-01-03T09:12:13Z</cp:lastPrinted>
  <dcterms:created xsi:type="dcterms:W3CDTF">2007-11-07T04:36:14Z</dcterms:created>
  <dcterms:modified xsi:type="dcterms:W3CDTF">2020-01-03T10:19:35Z</dcterms:modified>
  <cp:category/>
  <cp:version/>
  <cp:contentType/>
  <cp:contentStatus/>
</cp:coreProperties>
</file>